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fbd5ad4b5bcd990/ALL MEETINGS/2026-27/4 July 2026/Finance/"/>
    </mc:Choice>
  </mc:AlternateContent>
  <xr:revisionPtr revIDLastSave="20" documentId="8_{A8463049-506E-469F-8A21-17740AD3A41D}" xr6:coauthVersionLast="47" xr6:coauthVersionMax="47" xr10:uidLastSave="{0CF6B1F1-9B86-4D7E-92CD-AF9A677E6038}"/>
  <bookViews>
    <workbookView xWindow="-108" yWindow="-108" windowWidth="23256" windowHeight="12456" activeTab="4" xr2:uid="{CE7F847F-4573-47A6-A8FF-A36D64B08F19}"/>
  </bookViews>
  <sheets>
    <sheet name="Payments" sheetId="1" r:id="rId1"/>
    <sheet name="Receipts" sheetId="2" r:id="rId2"/>
    <sheet name="Payment over £100" sheetId="5" r:id="rId3"/>
    <sheet name="Bank Rec" sheetId="3" r:id="rId4"/>
    <sheet name="July Payments" sheetId="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" i="5" l="1"/>
  <c r="C14" i="5"/>
  <c r="E8" i="5"/>
  <c r="E14" i="5" s="1"/>
  <c r="D14" i="2"/>
  <c r="E43" i="1"/>
  <c r="D43" i="1"/>
  <c r="M39" i="3"/>
  <c r="C23" i="3"/>
  <c r="B8" i="3"/>
  <c r="L4" i="3"/>
  <c r="C4" i="3"/>
  <c r="B1" i="3"/>
  <c r="F54" i="1"/>
  <c r="F33" i="1"/>
  <c r="F29" i="1"/>
  <c r="F22" i="1"/>
  <c r="F14" i="1"/>
  <c r="F13" i="1"/>
  <c r="F12" i="1"/>
  <c r="F11" i="1"/>
  <c r="F10" i="1"/>
  <c r="F9" i="1"/>
  <c r="F43" i="1" l="1"/>
  <c r="G26" i="3"/>
  <c r="B9" i="3"/>
  <c r="K8" i="3"/>
  <c r="B27" i="3"/>
  <c r="M8" i="3"/>
  <c r="N8" i="3"/>
  <c r="O8" i="3"/>
  <c r="L8" i="3"/>
  <c r="P7" i="3"/>
  <c r="D8" i="3"/>
  <c r="F8" i="3"/>
  <c r="D9" i="3"/>
  <c r="F9" i="3"/>
  <c r="E9" i="3"/>
  <c r="C9" i="3"/>
  <c r="E8" i="3"/>
  <c r="C8" i="3"/>
  <c r="G7" i="3"/>
  <c r="I26" i="3" l="1"/>
  <c r="K9" i="3"/>
  <c r="B10" i="3"/>
  <c r="R7" i="3"/>
  <c r="P8" i="3"/>
  <c r="I7" i="3"/>
  <c r="G8" i="3"/>
  <c r="B28" i="3"/>
  <c r="E27" i="3"/>
  <c r="C27" i="3"/>
  <c r="F27" i="3"/>
  <c r="D27" i="3"/>
  <c r="G27" i="3" l="1"/>
  <c r="I27" i="3"/>
  <c r="M9" i="3"/>
  <c r="O9" i="3"/>
  <c r="N9" i="3"/>
  <c r="L9" i="3"/>
  <c r="E10" i="3"/>
  <c r="D10" i="3"/>
  <c r="F10" i="3"/>
  <c r="C10" i="3"/>
  <c r="K10" i="3"/>
  <c r="B11" i="3"/>
  <c r="R8" i="3"/>
  <c r="I8" i="3"/>
  <c r="G9" i="3"/>
  <c r="E28" i="3"/>
  <c r="F28" i="3"/>
  <c r="C28" i="3"/>
  <c r="D28" i="3"/>
  <c r="G28" i="3" s="1"/>
  <c r="B29" i="3"/>
  <c r="P9" i="3" l="1"/>
  <c r="I28" i="3"/>
  <c r="N10" i="3"/>
  <c r="L10" i="3"/>
  <c r="O10" i="3"/>
  <c r="M10" i="3"/>
  <c r="P10" i="3" s="1"/>
  <c r="F11" i="3"/>
  <c r="D11" i="3"/>
  <c r="C11" i="3"/>
  <c r="E11" i="3"/>
  <c r="K11" i="3"/>
  <c r="B12" i="3"/>
  <c r="R9" i="3"/>
  <c r="G10" i="3"/>
  <c r="I9" i="3"/>
  <c r="D29" i="3"/>
  <c r="F29" i="3"/>
  <c r="C29" i="3"/>
  <c r="E29" i="3"/>
  <c r="B30" i="3"/>
  <c r="G29" i="3" l="1"/>
  <c r="I29" i="3" s="1"/>
  <c r="O11" i="3"/>
  <c r="M11" i="3"/>
  <c r="L11" i="3"/>
  <c r="N11" i="3"/>
  <c r="P11" i="3" s="1"/>
  <c r="E12" i="3"/>
  <c r="C12" i="3"/>
  <c r="D12" i="3"/>
  <c r="F12" i="3"/>
  <c r="K12" i="3"/>
  <c r="B13" i="3"/>
  <c r="R10" i="3"/>
  <c r="G11" i="3"/>
  <c r="I10" i="3"/>
  <c r="F30" i="3"/>
  <c r="E30" i="3"/>
  <c r="C30" i="3"/>
  <c r="D30" i="3"/>
  <c r="B31" i="3"/>
  <c r="G30" i="3" l="1"/>
  <c r="I30" i="3"/>
  <c r="M12" i="3"/>
  <c r="O12" i="3"/>
  <c r="N12" i="3"/>
  <c r="L12" i="3"/>
  <c r="E13" i="3"/>
  <c r="C13" i="3"/>
  <c r="D13" i="3"/>
  <c r="F13" i="3"/>
  <c r="K13" i="3"/>
  <c r="B14" i="3"/>
  <c r="R11" i="3"/>
  <c r="I11" i="3"/>
  <c r="G12" i="3"/>
  <c r="C31" i="3"/>
  <c r="E31" i="3"/>
  <c r="F31" i="3"/>
  <c r="D31" i="3"/>
  <c r="B32" i="3"/>
  <c r="P12" i="3" l="1"/>
  <c r="G31" i="3"/>
  <c r="I31" i="3"/>
  <c r="M13" i="3"/>
  <c r="O13" i="3"/>
  <c r="L13" i="3"/>
  <c r="N13" i="3"/>
  <c r="F14" i="3"/>
  <c r="D14" i="3"/>
  <c r="E14" i="3"/>
  <c r="C14" i="3"/>
  <c r="K14" i="3"/>
  <c r="B15" i="3"/>
  <c r="R12" i="3"/>
  <c r="I12" i="3"/>
  <c r="G13" i="3"/>
  <c r="C32" i="3"/>
  <c r="D32" i="3"/>
  <c r="E32" i="3"/>
  <c r="F32" i="3"/>
  <c r="B33" i="3"/>
  <c r="G32" i="3" l="1"/>
  <c r="P13" i="3"/>
  <c r="I32" i="3"/>
  <c r="L14" i="3"/>
  <c r="N14" i="3"/>
  <c r="O14" i="3"/>
  <c r="M14" i="3"/>
  <c r="P14" i="3" s="1"/>
  <c r="D15" i="3"/>
  <c r="C15" i="3"/>
  <c r="E15" i="3"/>
  <c r="F15" i="3"/>
  <c r="B16" i="3"/>
  <c r="K15" i="3"/>
  <c r="R13" i="3"/>
  <c r="I13" i="3"/>
  <c r="G14" i="3"/>
  <c r="F33" i="3"/>
  <c r="D33" i="3"/>
  <c r="C33" i="3"/>
  <c r="G33" i="3" s="1"/>
  <c r="E33" i="3"/>
  <c r="B34" i="3"/>
  <c r="I33" i="3" l="1"/>
  <c r="C16" i="3"/>
  <c r="D16" i="3"/>
  <c r="E16" i="3"/>
  <c r="F16" i="3"/>
  <c r="K16" i="3"/>
  <c r="B17" i="3"/>
  <c r="L15" i="3"/>
  <c r="N15" i="3"/>
  <c r="M15" i="3"/>
  <c r="O15" i="3"/>
  <c r="P15" i="3" s="1"/>
  <c r="R14" i="3"/>
  <c r="I14" i="3"/>
  <c r="G15" i="3"/>
  <c r="D34" i="3"/>
  <c r="C34" i="3"/>
  <c r="F34" i="3"/>
  <c r="E34" i="3"/>
  <c r="B35" i="3"/>
  <c r="G34" i="3" l="1"/>
  <c r="I34" i="3"/>
  <c r="N16" i="3"/>
  <c r="L16" i="3"/>
  <c r="M16" i="3"/>
  <c r="P16" i="3" s="1"/>
  <c r="O16" i="3"/>
  <c r="C17" i="3"/>
  <c r="D17" i="3"/>
  <c r="E17" i="3"/>
  <c r="F17" i="3"/>
  <c r="K17" i="3"/>
  <c r="B18" i="3"/>
  <c r="R15" i="3"/>
  <c r="I15" i="3"/>
  <c r="G16" i="3"/>
  <c r="D35" i="3"/>
  <c r="F35" i="3"/>
  <c r="E35" i="3"/>
  <c r="C35" i="3"/>
  <c r="B36" i="3"/>
  <c r="G35" i="3" l="1"/>
  <c r="I35" i="3"/>
  <c r="M17" i="3"/>
  <c r="O17" i="3"/>
  <c r="L17" i="3"/>
  <c r="P17" i="3" s="1"/>
  <c r="N17" i="3"/>
  <c r="C18" i="3"/>
  <c r="E18" i="3"/>
  <c r="D18" i="3"/>
  <c r="F18" i="3"/>
  <c r="K18" i="3"/>
  <c r="B19" i="3"/>
  <c r="R16" i="3"/>
  <c r="I16" i="3"/>
  <c r="G17" i="3"/>
  <c r="C36" i="3"/>
  <c r="F36" i="3"/>
  <c r="E36" i="3"/>
  <c r="D36" i="3"/>
  <c r="B37" i="3"/>
  <c r="G36" i="3" l="1"/>
  <c r="I36" i="3" s="1"/>
  <c r="N18" i="3"/>
  <c r="L18" i="3"/>
  <c r="M18" i="3"/>
  <c r="O18" i="3"/>
  <c r="C19" i="3"/>
  <c r="C20" i="3" s="1"/>
  <c r="E19" i="3"/>
  <c r="E20" i="3" s="1"/>
  <c r="D19" i="3"/>
  <c r="D20" i="3" s="1"/>
  <c r="F19" i="3"/>
  <c r="F20" i="3" s="1"/>
  <c r="K19" i="3"/>
  <c r="R17" i="3"/>
  <c r="I17" i="3"/>
  <c r="G18" i="3"/>
  <c r="F37" i="3"/>
  <c r="D37" i="3"/>
  <c r="E37" i="3"/>
  <c r="C37" i="3"/>
  <c r="G37" i="3" s="1"/>
  <c r="B38" i="3"/>
  <c r="P18" i="3" l="1"/>
  <c r="R18" i="3" s="1"/>
  <c r="I37" i="3"/>
  <c r="L19" i="3"/>
  <c r="L20" i="3" s="1"/>
  <c r="M19" i="3"/>
  <c r="N19" i="3"/>
  <c r="N20" i="3" s="1"/>
  <c r="O19" i="3"/>
  <c r="O20" i="3" s="1"/>
  <c r="G19" i="3"/>
  <c r="I19" i="3" s="1"/>
  <c r="I18" i="3"/>
  <c r="E38" i="3"/>
  <c r="E39" i="3" s="1"/>
  <c r="D38" i="3"/>
  <c r="D39" i="3" s="1"/>
  <c r="C38" i="3"/>
  <c r="F38" i="3"/>
  <c r="F39" i="3" s="1"/>
  <c r="M20" i="3" l="1"/>
  <c r="P19" i="3"/>
  <c r="R19" i="3" s="1"/>
  <c r="C39" i="3"/>
  <c r="G38" i="3"/>
  <c r="I38" i="3" s="1"/>
</calcChain>
</file>

<file path=xl/sharedStrings.xml><?xml version="1.0" encoding="utf-8"?>
<sst xmlns="http://schemas.openxmlformats.org/spreadsheetml/2006/main" count="164" uniqueCount="85">
  <si>
    <t>Supplier</t>
  </si>
  <si>
    <t>Description</t>
  </si>
  <si>
    <t>Net</t>
  </si>
  <si>
    <t>VAT</t>
  </si>
  <si>
    <t>Gross</t>
  </si>
  <si>
    <t>Bank</t>
  </si>
  <si>
    <t>Amazon</t>
  </si>
  <si>
    <t>Waste Managed</t>
  </si>
  <si>
    <t>Waste Collection</t>
  </si>
  <si>
    <t>Copyprint</t>
  </si>
  <si>
    <t>Sue Harrison</t>
  </si>
  <si>
    <t>BT</t>
  </si>
  <si>
    <t>British Gas</t>
  </si>
  <si>
    <t>Charges</t>
  </si>
  <si>
    <t>Website</t>
  </si>
  <si>
    <t>Toni Critchlow</t>
  </si>
  <si>
    <t>J&amp;J Landscapes</t>
  </si>
  <si>
    <t>Rabbittdigital</t>
  </si>
  <si>
    <t>Judy Pheonix</t>
  </si>
  <si>
    <t>NTC</t>
  </si>
  <si>
    <t>Play Inspections</t>
  </si>
  <si>
    <t>Google</t>
  </si>
  <si>
    <t>Subscription</t>
  </si>
  <si>
    <t>Plastic Cups</t>
  </si>
  <si>
    <t>Photocopier</t>
  </si>
  <si>
    <t>Grant</t>
  </si>
  <si>
    <t>Milk  x 6L</t>
  </si>
  <si>
    <t>Screw Drivers - (Credit Note)</t>
  </si>
  <si>
    <t>24/04/2026 to 24/05/2026 - Cemerety</t>
  </si>
  <si>
    <t>27/04/2026 to 27/05/2026 - Rec</t>
  </si>
  <si>
    <t>Barnton Show</t>
  </si>
  <si>
    <t>Café -  Ingriedients</t>
  </si>
  <si>
    <t>Stamp REQ AI</t>
  </si>
  <si>
    <t>Stamps</t>
  </si>
  <si>
    <t>Year Planner and Calendar</t>
  </si>
  <si>
    <t>Ingriedients-Milk</t>
  </si>
  <si>
    <t>Screw Drivers</t>
  </si>
  <si>
    <t>Ring</t>
  </si>
  <si>
    <t>Door Bell</t>
  </si>
  <si>
    <t>We Fix It</t>
  </si>
  <si>
    <t>IT - Intsallation and set up</t>
  </si>
  <si>
    <t>June Payroll</t>
  </si>
  <si>
    <t>Jo O'Donoghue</t>
  </si>
  <si>
    <t>Year end Internal Audit 2025-26</t>
  </si>
  <si>
    <t>Doggy Bags - Amazon</t>
  </si>
  <si>
    <t>Heavy Duty Liners - Amazon</t>
  </si>
  <si>
    <t>Bleach</t>
  </si>
  <si>
    <t>Hose</t>
  </si>
  <si>
    <t>USB charger</t>
  </si>
  <si>
    <t>Grounds Maintenance</t>
  </si>
  <si>
    <t>Expenses April- May 2026</t>
  </si>
  <si>
    <t>Jacs(UK) LTD</t>
  </si>
  <si>
    <t>Bow top Railings Gate</t>
  </si>
  <si>
    <t>Note books</t>
  </si>
  <si>
    <t>RBL</t>
  </si>
  <si>
    <t xml:space="preserve">                 </t>
  </si>
  <si>
    <t>Received</t>
  </si>
  <si>
    <t>Amount</t>
  </si>
  <si>
    <t>Income</t>
  </si>
  <si>
    <t xml:space="preserve">From </t>
  </si>
  <si>
    <t>Interest</t>
  </si>
  <si>
    <t>Whitbys</t>
  </si>
  <si>
    <t>Bench Plaque</t>
  </si>
  <si>
    <t>Transfer Of Ownership</t>
  </si>
  <si>
    <t>Funeral Services</t>
  </si>
  <si>
    <t>Screwdrivers</t>
  </si>
  <si>
    <t>BCEG</t>
  </si>
  <si>
    <t>Room Hire 25-06-2026</t>
  </si>
  <si>
    <t>Bank Reconciliations</t>
  </si>
  <si>
    <t>Expenditure</t>
  </si>
  <si>
    <t>Transfers</t>
  </si>
  <si>
    <t>Accounts</t>
  </si>
  <si>
    <t>In</t>
  </si>
  <si>
    <t>Out</t>
  </si>
  <si>
    <t>Balance</t>
  </si>
  <si>
    <t>Statement</t>
  </si>
  <si>
    <t>Recon</t>
  </si>
  <si>
    <t>Start of Year</t>
  </si>
  <si>
    <t>Totals</t>
  </si>
  <si>
    <t xml:space="preserve">                               </t>
  </si>
  <si>
    <t xml:space="preserve"> </t>
  </si>
  <si>
    <t>Bank Balance Box 7 &amp; 8  Agar</t>
  </si>
  <si>
    <t>Payments June 2026</t>
  </si>
  <si>
    <t>Payroll Costs</t>
  </si>
  <si>
    <t>Receipts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</si>
</sst>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0_ ;[Red]\-#,##0.00\ "/>
    <numFmt numFmtId="166" formatCode="mmm\ yy"/>
  </numFmts>
  <fonts count="13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sz val="10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Wingdings"/>
      <charset val="2"/>
    </font>
    <font>
      <sz val="10"/>
      <color rgb="FFFF0000"/>
      <name val="Aptos Narrow"/>
      <family val="2"/>
      <scheme val="minor"/>
    </font>
    <font>
      <b/>
      <sz val="10"/>
      <color rgb="FF00B05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/>
    </xf>
    <xf numFmtId="4" fontId="4" fillId="3" borderId="2" xfId="0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4" fontId="4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5" fillId="2" borderId="4" xfId="0" applyFont="1" applyFill="1" applyBorder="1" applyAlignment="1">
      <alignment vertical="center"/>
    </xf>
    <xf numFmtId="4" fontId="5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top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164" fontId="4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" fontId="3" fillId="0" borderId="4" xfId="0" applyNumberFormat="1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vertical="center"/>
    </xf>
    <xf numFmtId="165" fontId="7" fillId="0" borderId="4" xfId="0" applyNumberFormat="1" applyFont="1" applyBorder="1" applyAlignment="1">
      <alignment vertical="center"/>
    </xf>
    <xf numFmtId="165" fontId="7" fillId="0" borderId="4" xfId="0" applyNumberFormat="1" applyFont="1" applyBorder="1" applyAlignment="1" applyProtection="1">
      <alignment vertical="center"/>
      <protection locked="0"/>
    </xf>
    <xf numFmtId="17" fontId="4" fillId="3" borderId="4" xfId="0" applyNumberFormat="1" applyFont="1" applyFill="1" applyBorder="1" applyAlignment="1">
      <alignment horizontal="right" vertical="center" indent="1"/>
    </xf>
    <xf numFmtId="165" fontId="4" fillId="3" borderId="4" xfId="0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8" fillId="2" borderId="4" xfId="0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17" fontId="8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4" fontId="6" fillId="2" borderId="4" xfId="0" applyNumberFormat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top"/>
    </xf>
    <xf numFmtId="0" fontId="8" fillId="4" borderId="4" xfId="0" applyFont="1" applyFill="1" applyBorder="1" applyAlignment="1">
      <alignment vertical="center"/>
    </xf>
    <xf numFmtId="4" fontId="8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0" fontId="3" fillId="4" borderId="6" xfId="0" applyFont="1" applyFill="1" applyBorder="1" applyAlignment="1">
      <alignment vertical="top"/>
    </xf>
    <xf numFmtId="4" fontId="3" fillId="4" borderId="6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KAREN%20NEWTON%20NEW%20ACCOUNTS/2026-27/Accounts/Accounts%202026-27.xlsx" TargetMode="External"/><Relationship Id="rId2" Type="http://schemas.openxmlformats.org/officeDocument/2006/relationships/externalLinkPath" Target="https://d.docs.live.net/4fbd5ad4b5bcd990/ALL%20MEETINGS/KAREN%20NEWTON%20NEW%20ACCOUNTS/2026-27/Accounts/Accounts%202026-27.xlsx" TargetMode="External"/><Relationship Id="rId1" Type="http://schemas.openxmlformats.org/officeDocument/2006/relationships/externalLinkPath" Target="/4fbd5ad4b5bcd990/ALL%20MEETINGS/KAREN%20NEWTON%20NEW%20ACCOUNTS/2026-27/Accounts/Accounts%20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ssets"/>
      <sheetName val="Payments"/>
      <sheetName val="Reserves"/>
      <sheetName val="Receipts"/>
      <sheetName val="Transfers"/>
      <sheetName val="AGAR"/>
      <sheetName val="Bank Recons"/>
      <sheetName val="Budget"/>
      <sheetName val="Expenditure"/>
      <sheetName val="Precept"/>
      <sheetName val="Income"/>
      <sheetName val="Summaries"/>
      <sheetName val="SETUP"/>
    </sheetNames>
    <sheetDataSet>
      <sheetData sheetId="0"/>
      <sheetData sheetId="1">
        <row r="1">
          <cell r="B1" t="str">
            <v>Barnton Parish Council</v>
          </cell>
        </row>
        <row r="2">
          <cell r="B2" t="str">
            <v>Payments</v>
          </cell>
        </row>
        <row r="4">
          <cell r="B4" t="str">
            <v>Account</v>
          </cell>
          <cell r="J4" t="str">
            <v>Gross</v>
          </cell>
          <cell r="Q4" t="str">
            <v>Bank</v>
          </cell>
        </row>
        <row r="5">
          <cell r="Q5" t="str">
            <v>Date</v>
          </cell>
        </row>
        <row r="6">
          <cell r="B6" t="str">
            <v>Current</v>
          </cell>
          <cell r="J6">
            <v>47.44</v>
          </cell>
          <cell r="Q6">
            <v>46115</v>
          </cell>
        </row>
        <row r="7">
          <cell r="B7" t="str">
            <v>Current</v>
          </cell>
          <cell r="J7">
            <v>3.98</v>
          </cell>
          <cell r="Q7">
            <v>46116</v>
          </cell>
        </row>
        <row r="8">
          <cell r="B8" t="str">
            <v>Current</v>
          </cell>
          <cell r="J8">
            <v>15.99</v>
          </cell>
          <cell r="Q8">
            <v>46116</v>
          </cell>
        </row>
        <row r="9">
          <cell r="B9" t="str">
            <v>Current</v>
          </cell>
          <cell r="J9">
            <v>9.4499999999999993</v>
          </cell>
          <cell r="Q9">
            <v>46116</v>
          </cell>
        </row>
        <row r="10">
          <cell r="B10" t="str">
            <v>Current</v>
          </cell>
          <cell r="J10">
            <v>3.86</v>
          </cell>
          <cell r="Q10">
            <v>46116</v>
          </cell>
        </row>
        <row r="11">
          <cell r="B11" t="str">
            <v>Current</v>
          </cell>
          <cell r="J11">
            <v>6.95</v>
          </cell>
          <cell r="Q11">
            <v>46117</v>
          </cell>
        </row>
        <row r="12">
          <cell r="B12" t="str">
            <v>Current</v>
          </cell>
          <cell r="J12">
            <v>17.98</v>
          </cell>
          <cell r="Q12">
            <v>46116</v>
          </cell>
        </row>
        <row r="13">
          <cell r="B13" t="str">
            <v>Current</v>
          </cell>
          <cell r="J13">
            <v>175.03000000000003</v>
          </cell>
          <cell r="Q13">
            <v>46119</v>
          </cell>
        </row>
        <row r="14">
          <cell r="B14" t="str">
            <v>Current</v>
          </cell>
          <cell r="J14">
            <v>0.72</v>
          </cell>
          <cell r="Q14">
            <v>46119</v>
          </cell>
        </row>
        <row r="15">
          <cell r="B15" t="str">
            <v>Current</v>
          </cell>
          <cell r="J15">
            <v>37.57</v>
          </cell>
          <cell r="Q15">
            <v>46120</v>
          </cell>
        </row>
        <row r="16">
          <cell r="B16" t="str">
            <v>Current</v>
          </cell>
          <cell r="J16">
            <v>400</v>
          </cell>
          <cell r="Q16">
            <v>46120</v>
          </cell>
        </row>
        <row r="17">
          <cell r="B17" t="str">
            <v>Current</v>
          </cell>
          <cell r="J17">
            <v>9.61</v>
          </cell>
          <cell r="Q17">
            <v>46120</v>
          </cell>
        </row>
        <row r="18">
          <cell r="B18" t="str">
            <v>Current</v>
          </cell>
          <cell r="J18">
            <v>74.679999999999993</v>
          </cell>
          <cell r="Q18">
            <v>46121</v>
          </cell>
        </row>
        <row r="19">
          <cell r="B19" t="str">
            <v>Current</v>
          </cell>
          <cell r="J19">
            <v>4.6900000000000004</v>
          </cell>
          <cell r="Q19">
            <v>46122</v>
          </cell>
        </row>
        <row r="20">
          <cell r="B20" t="str">
            <v>Current</v>
          </cell>
          <cell r="J20">
            <v>9.49</v>
          </cell>
          <cell r="Q20">
            <v>46122</v>
          </cell>
        </row>
        <row r="21">
          <cell r="B21" t="str">
            <v>Current</v>
          </cell>
          <cell r="J21">
            <v>21.11</v>
          </cell>
          <cell r="Q21">
            <v>46122</v>
          </cell>
        </row>
        <row r="22">
          <cell r="B22" t="str">
            <v>Current</v>
          </cell>
          <cell r="J22">
            <v>176.68</v>
          </cell>
          <cell r="Q22">
            <v>46122</v>
          </cell>
        </row>
        <row r="23">
          <cell r="B23" t="str">
            <v>Current</v>
          </cell>
          <cell r="J23">
            <v>70.740000000000009</v>
          </cell>
          <cell r="Q23">
            <v>46125</v>
          </cell>
        </row>
        <row r="24">
          <cell r="B24" t="str">
            <v>Current</v>
          </cell>
          <cell r="J24">
            <v>48.55</v>
          </cell>
          <cell r="Q24">
            <v>46128</v>
          </cell>
        </row>
        <row r="25">
          <cell r="B25" t="str">
            <v>Current</v>
          </cell>
          <cell r="J25">
            <v>340</v>
          </cell>
          <cell r="Q25">
            <v>46128</v>
          </cell>
        </row>
        <row r="26">
          <cell r="B26" t="str">
            <v>Current</v>
          </cell>
          <cell r="J26">
            <v>131.88</v>
          </cell>
          <cell r="Q26">
            <v>46129</v>
          </cell>
        </row>
        <row r="27">
          <cell r="B27" t="str">
            <v>Current</v>
          </cell>
          <cell r="J27">
            <v>19.98</v>
          </cell>
          <cell r="Q27">
            <v>46130</v>
          </cell>
        </row>
        <row r="28">
          <cell r="B28" t="str">
            <v>Current</v>
          </cell>
          <cell r="J28">
            <v>7.2</v>
          </cell>
          <cell r="Q28">
            <v>46130</v>
          </cell>
        </row>
        <row r="29">
          <cell r="B29" t="str">
            <v>Current</v>
          </cell>
          <cell r="J29">
            <v>24.98</v>
          </cell>
          <cell r="Q29">
            <v>46133</v>
          </cell>
        </row>
        <row r="30">
          <cell r="B30" t="str">
            <v>Current</v>
          </cell>
          <cell r="J30">
            <v>112.75</v>
          </cell>
          <cell r="Q30">
            <v>46133</v>
          </cell>
        </row>
        <row r="31">
          <cell r="B31" t="str">
            <v>Current</v>
          </cell>
          <cell r="J31">
            <v>25</v>
          </cell>
          <cell r="Q31">
            <v>46133</v>
          </cell>
        </row>
        <row r="32">
          <cell r="B32" t="str">
            <v>Current</v>
          </cell>
          <cell r="J32">
            <v>19.2</v>
          </cell>
          <cell r="Q32">
            <v>46133</v>
          </cell>
        </row>
        <row r="33">
          <cell r="B33" t="str">
            <v>Current</v>
          </cell>
          <cell r="J33">
            <v>504</v>
          </cell>
          <cell r="Q33">
            <v>46133</v>
          </cell>
        </row>
        <row r="34">
          <cell r="B34" t="str">
            <v>Current</v>
          </cell>
          <cell r="J34">
            <v>678</v>
          </cell>
          <cell r="Q34">
            <v>46133</v>
          </cell>
        </row>
        <row r="35">
          <cell r="B35" t="str">
            <v>Current</v>
          </cell>
          <cell r="J35">
            <v>35</v>
          </cell>
          <cell r="Q35">
            <v>46133</v>
          </cell>
        </row>
        <row r="36">
          <cell r="B36" t="str">
            <v>Current</v>
          </cell>
          <cell r="J36">
            <v>1807.8</v>
          </cell>
          <cell r="Q36">
            <v>46133</v>
          </cell>
        </row>
        <row r="37">
          <cell r="B37" t="str">
            <v>Current</v>
          </cell>
          <cell r="J37">
            <v>7488</v>
          </cell>
          <cell r="Q37">
            <v>46133</v>
          </cell>
        </row>
        <row r="38">
          <cell r="B38" t="str">
            <v>Current</v>
          </cell>
          <cell r="J38">
            <v>110</v>
          </cell>
          <cell r="Q38">
            <v>46133</v>
          </cell>
        </row>
        <row r="39">
          <cell r="B39" t="str">
            <v>Current</v>
          </cell>
          <cell r="J39">
            <v>1000</v>
          </cell>
          <cell r="Q39">
            <v>46134</v>
          </cell>
        </row>
        <row r="40">
          <cell r="B40" t="str">
            <v>Current</v>
          </cell>
          <cell r="J40">
            <v>8.7899999999999991</v>
          </cell>
          <cell r="Q40">
            <v>46134</v>
          </cell>
        </row>
        <row r="41">
          <cell r="B41" t="str">
            <v>Current</v>
          </cell>
          <cell r="J41">
            <v>108</v>
          </cell>
          <cell r="Q41">
            <v>46134</v>
          </cell>
        </row>
        <row r="42">
          <cell r="B42" t="str">
            <v>Current</v>
          </cell>
          <cell r="J42">
            <v>30.74</v>
          </cell>
          <cell r="Q42">
            <v>46139</v>
          </cell>
        </row>
        <row r="43">
          <cell r="B43" t="str">
            <v>Current</v>
          </cell>
          <cell r="J43">
            <v>424.83</v>
          </cell>
          <cell r="Q43">
            <v>46139</v>
          </cell>
        </row>
        <row r="44">
          <cell r="B44" t="str">
            <v>Current</v>
          </cell>
          <cell r="J44">
            <v>132</v>
          </cell>
          <cell r="Q44">
            <v>46139</v>
          </cell>
        </row>
        <row r="45">
          <cell r="B45" t="str">
            <v>Current</v>
          </cell>
          <cell r="J45">
            <v>1.59</v>
          </cell>
          <cell r="Q45">
            <v>46140</v>
          </cell>
        </row>
        <row r="46">
          <cell r="B46" t="str">
            <v>Current</v>
          </cell>
          <cell r="J46">
            <v>10.9</v>
          </cell>
          <cell r="Q46">
            <v>46141</v>
          </cell>
        </row>
        <row r="47">
          <cell r="B47" t="str">
            <v>Salary</v>
          </cell>
          <cell r="J47">
            <v>542.16999999999996</v>
          </cell>
          <cell r="Q47">
            <v>46136</v>
          </cell>
        </row>
        <row r="48">
          <cell r="B48" t="str">
            <v>Salary</v>
          </cell>
          <cell r="J48">
            <v>629.52</v>
          </cell>
          <cell r="Q48">
            <v>46136</v>
          </cell>
        </row>
        <row r="49">
          <cell r="B49" t="str">
            <v>Salary</v>
          </cell>
          <cell r="J49">
            <v>1248.26</v>
          </cell>
          <cell r="Q49">
            <v>46136</v>
          </cell>
        </row>
        <row r="50">
          <cell r="B50" t="str">
            <v>Salary</v>
          </cell>
          <cell r="J50">
            <v>2494.15</v>
          </cell>
          <cell r="Q50">
            <v>46136</v>
          </cell>
        </row>
        <row r="51">
          <cell r="B51" t="str">
            <v>Salary</v>
          </cell>
          <cell r="J51">
            <v>1256.28</v>
          </cell>
          <cell r="Q51">
            <v>46136</v>
          </cell>
        </row>
        <row r="52">
          <cell r="B52" t="str">
            <v>Salary</v>
          </cell>
          <cell r="J52">
            <v>1348.22</v>
          </cell>
          <cell r="Q52">
            <v>46136</v>
          </cell>
        </row>
        <row r="53">
          <cell r="B53" t="str">
            <v>Salary</v>
          </cell>
          <cell r="J53">
            <v>3</v>
          </cell>
          <cell r="Q53">
            <v>46128</v>
          </cell>
        </row>
        <row r="54">
          <cell r="B54" t="str">
            <v>Reserve</v>
          </cell>
          <cell r="J54">
            <v>6881.65</v>
          </cell>
          <cell r="Q54">
            <v>46141</v>
          </cell>
        </row>
        <row r="55">
          <cell r="B55" t="str">
            <v>Current</v>
          </cell>
          <cell r="J55">
            <v>11.64</v>
          </cell>
          <cell r="Q55">
            <v>46144</v>
          </cell>
        </row>
        <row r="56">
          <cell r="B56" t="str">
            <v>Current</v>
          </cell>
          <cell r="J56">
            <v>6.8</v>
          </cell>
          <cell r="Q56">
            <v>46149</v>
          </cell>
        </row>
        <row r="57">
          <cell r="B57" t="str">
            <v>Current</v>
          </cell>
          <cell r="J57">
            <v>21.98</v>
          </cell>
          <cell r="Q57">
            <v>46149</v>
          </cell>
        </row>
        <row r="58">
          <cell r="B58" t="str">
            <v>Current</v>
          </cell>
          <cell r="J58">
            <v>35.049999999999997</v>
          </cell>
          <cell r="Q58">
            <v>46149</v>
          </cell>
        </row>
        <row r="59">
          <cell r="B59" t="str">
            <v>Current</v>
          </cell>
          <cell r="J59">
            <v>36.72</v>
          </cell>
          <cell r="Q59">
            <v>46149</v>
          </cell>
        </row>
        <row r="60">
          <cell r="B60" t="str">
            <v>Current</v>
          </cell>
          <cell r="J60">
            <v>175.03000000000003</v>
          </cell>
          <cell r="Q60">
            <v>46149</v>
          </cell>
        </row>
        <row r="61">
          <cell r="B61" t="str">
            <v>Current</v>
          </cell>
          <cell r="J61">
            <v>9</v>
          </cell>
          <cell r="Q61">
            <v>46149</v>
          </cell>
        </row>
        <row r="62">
          <cell r="B62" t="str">
            <v>Current</v>
          </cell>
          <cell r="J62">
            <v>35</v>
          </cell>
          <cell r="Q62">
            <v>46149</v>
          </cell>
        </row>
        <row r="63">
          <cell r="B63" t="str">
            <v>Current</v>
          </cell>
          <cell r="J63">
            <v>129.6</v>
          </cell>
          <cell r="Q63">
            <v>46149</v>
          </cell>
        </row>
        <row r="64">
          <cell r="B64" t="str">
            <v>Current</v>
          </cell>
          <cell r="J64">
            <v>129.6</v>
          </cell>
          <cell r="Q64">
            <v>46149</v>
          </cell>
        </row>
        <row r="65">
          <cell r="B65" t="str">
            <v>Current</v>
          </cell>
          <cell r="J65">
            <v>400</v>
          </cell>
          <cell r="Q65">
            <v>46149</v>
          </cell>
        </row>
        <row r="66">
          <cell r="B66" t="str">
            <v>Current</v>
          </cell>
          <cell r="J66">
            <v>7.0699999999999994</v>
          </cell>
          <cell r="Q66">
            <v>46150</v>
          </cell>
        </row>
        <row r="67">
          <cell r="B67" t="str">
            <v>Current</v>
          </cell>
          <cell r="J67">
            <v>25.07</v>
          </cell>
          <cell r="Q67">
            <v>46151</v>
          </cell>
        </row>
        <row r="68">
          <cell r="B68" t="str">
            <v>Current</v>
          </cell>
          <cell r="J68">
            <v>115.52</v>
          </cell>
          <cell r="Q68">
            <v>46153</v>
          </cell>
        </row>
        <row r="69">
          <cell r="B69" t="str">
            <v>Current</v>
          </cell>
          <cell r="J69">
            <v>69.289999999999992</v>
          </cell>
          <cell r="Q69">
            <v>46153</v>
          </cell>
        </row>
        <row r="70">
          <cell r="B70" t="str">
            <v>Current</v>
          </cell>
          <cell r="J70">
            <v>73.34</v>
          </cell>
          <cell r="Q70">
            <v>46153</v>
          </cell>
        </row>
        <row r="71">
          <cell r="B71" t="str">
            <v>Current</v>
          </cell>
          <cell r="J71">
            <v>15</v>
          </cell>
          <cell r="Q71">
            <v>46156</v>
          </cell>
        </row>
        <row r="72">
          <cell r="B72" t="str">
            <v>Current</v>
          </cell>
          <cell r="J72">
            <v>15</v>
          </cell>
          <cell r="Q72">
            <v>46156</v>
          </cell>
        </row>
        <row r="73">
          <cell r="B73" t="str">
            <v>Current</v>
          </cell>
          <cell r="J73">
            <v>11.11</v>
          </cell>
          <cell r="Q73">
            <v>46157</v>
          </cell>
        </row>
        <row r="74">
          <cell r="B74" t="str">
            <v>Current</v>
          </cell>
          <cell r="J74">
            <v>10.99</v>
          </cell>
          <cell r="Q74">
            <v>46157</v>
          </cell>
        </row>
        <row r="75">
          <cell r="B75" t="str">
            <v>Current</v>
          </cell>
          <cell r="J75">
            <v>26.98</v>
          </cell>
          <cell r="Q75">
            <v>46157</v>
          </cell>
        </row>
        <row r="76">
          <cell r="B76" t="str">
            <v>Current</v>
          </cell>
          <cell r="J76">
            <v>9.59</v>
          </cell>
          <cell r="Q76">
            <v>46158</v>
          </cell>
        </row>
        <row r="77">
          <cell r="B77" t="str">
            <v>Current</v>
          </cell>
          <cell r="J77">
            <v>51.2</v>
          </cell>
          <cell r="Q77">
            <v>46158</v>
          </cell>
        </row>
        <row r="78">
          <cell r="B78" t="str">
            <v>Salary</v>
          </cell>
          <cell r="J78">
            <v>541.37</v>
          </cell>
          <cell r="Q78">
            <v>46167</v>
          </cell>
        </row>
        <row r="79">
          <cell r="B79" t="str">
            <v>Salary</v>
          </cell>
          <cell r="J79">
            <v>629.32000000000005</v>
          </cell>
          <cell r="Q79">
            <v>46167</v>
          </cell>
        </row>
        <row r="80">
          <cell r="B80" t="str">
            <v>Salary</v>
          </cell>
          <cell r="J80">
            <v>1248.26</v>
          </cell>
          <cell r="Q80">
            <v>46167</v>
          </cell>
        </row>
        <row r="81">
          <cell r="B81" t="str">
            <v>Salary</v>
          </cell>
          <cell r="J81">
            <v>2493.9499999999998</v>
          </cell>
          <cell r="Q81">
            <v>46167</v>
          </cell>
        </row>
        <row r="82">
          <cell r="B82" t="str">
            <v>Salary</v>
          </cell>
          <cell r="J82">
            <v>1256.28</v>
          </cell>
          <cell r="Q82">
            <v>46167</v>
          </cell>
        </row>
        <row r="83">
          <cell r="B83" t="str">
            <v>Salary</v>
          </cell>
          <cell r="J83">
            <v>1349.42</v>
          </cell>
          <cell r="Q83">
            <v>46167</v>
          </cell>
        </row>
        <row r="84">
          <cell r="B84" t="str">
            <v>Salary</v>
          </cell>
          <cell r="J84">
            <v>3</v>
          </cell>
          <cell r="Q84">
            <v>46158</v>
          </cell>
        </row>
        <row r="85">
          <cell r="B85" t="str">
            <v>Current</v>
          </cell>
          <cell r="J85">
            <v>1807.8</v>
          </cell>
          <cell r="Q85">
            <v>46160</v>
          </cell>
        </row>
        <row r="86">
          <cell r="B86" t="str">
            <v>Current</v>
          </cell>
          <cell r="J86">
            <v>136.19999999999999</v>
          </cell>
          <cell r="Q86">
            <v>46160</v>
          </cell>
        </row>
        <row r="87">
          <cell r="B87" t="str">
            <v>Current</v>
          </cell>
          <cell r="J87">
            <v>75.75</v>
          </cell>
          <cell r="Q87">
            <v>46161</v>
          </cell>
        </row>
        <row r="88">
          <cell r="B88" t="str">
            <v>Current</v>
          </cell>
          <cell r="J88">
            <v>6.98</v>
          </cell>
          <cell r="Q88">
            <v>46161</v>
          </cell>
        </row>
        <row r="89">
          <cell r="B89" t="str">
            <v>Current</v>
          </cell>
          <cell r="J89">
            <v>500</v>
          </cell>
          <cell r="Q89">
            <v>46162</v>
          </cell>
        </row>
        <row r="90">
          <cell r="B90" t="str">
            <v>Current</v>
          </cell>
          <cell r="J90">
            <v>3.45</v>
          </cell>
          <cell r="Q90">
            <v>46162</v>
          </cell>
        </row>
        <row r="91">
          <cell r="B91" t="str">
            <v>Current</v>
          </cell>
          <cell r="J91">
            <v>15.49</v>
          </cell>
          <cell r="Q91">
            <v>46162</v>
          </cell>
        </row>
        <row r="92">
          <cell r="B92" t="str">
            <v>Current</v>
          </cell>
          <cell r="J92">
            <v>13.13</v>
          </cell>
          <cell r="Q92">
            <v>46162</v>
          </cell>
        </row>
        <row r="93">
          <cell r="B93" t="str">
            <v>Current</v>
          </cell>
          <cell r="J93">
            <v>149.99</v>
          </cell>
          <cell r="Q93">
            <v>46163</v>
          </cell>
        </row>
        <row r="94">
          <cell r="B94" t="str">
            <v>Current</v>
          </cell>
          <cell r="J94">
            <v>950</v>
          </cell>
          <cell r="Q94">
            <v>46164</v>
          </cell>
        </row>
        <row r="95">
          <cell r="B95" t="str">
            <v>Current</v>
          </cell>
          <cell r="J95">
            <v>9.98</v>
          </cell>
          <cell r="Q95">
            <v>46168</v>
          </cell>
        </row>
        <row r="96">
          <cell r="B96" t="str">
            <v>Current</v>
          </cell>
          <cell r="J96">
            <v>1.59</v>
          </cell>
          <cell r="Q96">
            <v>46169</v>
          </cell>
        </row>
        <row r="97">
          <cell r="B97" t="str">
            <v>Current</v>
          </cell>
          <cell r="J97">
            <v>300</v>
          </cell>
          <cell r="Q97">
            <v>46169</v>
          </cell>
        </row>
        <row r="98">
          <cell r="B98" t="str">
            <v>Current</v>
          </cell>
          <cell r="J98">
            <v>500</v>
          </cell>
          <cell r="Q98">
            <v>46169</v>
          </cell>
        </row>
        <row r="99">
          <cell r="B99" t="str">
            <v>Current</v>
          </cell>
          <cell r="J99">
            <v>3.25</v>
          </cell>
          <cell r="Q99">
            <v>46169</v>
          </cell>
        </row>
        <row r="100">
          <cell r="B100" t="str">
            <v>Current</v>
          </cell>
          <cell r="J100">
            <v>6.71</v>
          </cell>
          <cell r="Q100">
            <v>46179</v>
          </cell>
        </row>
        <row r="101">
          <cell r="B101" t="str">
            <v>Current</v>
          </cell>
          <cell r="J101">
            <v>9.7899999999999991</v>
          </cell>
          <cell r="Q101">
            <v>46179</v>
          </cell>
        </row>
        <row r="102">
          <cell r="B102" t="str">
            <v>Current</v>
          </cell>
          <cell r="J102">
            <v>175.03</v>
          </cell>
          <cell r="Q102">
            <v>46181</v>
          </cell>
        </row>
        <row r="103">
          <cell r="B103" t="str">
            <v>Current</v>
          </cell>
          <cell r="J103">
            <v>82.25</v>
          </cell>
          <cell r="Q103">
            <v>46182</v>
          </cell>
        </row>
        <row r="104">
          <cell r="B104" t="str">
            <v>Current</v>
          </cell>
          <cell r="J104">
            <v>72.349999999999994</v>
          </cell>
          <cell r="Q104">
            <v>46182</v>
          </cell>
        </row>
        <row r="105">
          <cell r="B105" t="str">
            <v>Current</v>
          </cell>
          <cell r="J105">
            <v>35.799999999999997</v>
          </cell>
          <cell r="Q105">
            <v>46182</v>
          </cell>
        </row>
        <row r="106">
          <cell r="B106" t="str">
            <v>Current</v>
          </cell>
          <cell r="J106">
            <v>67.3</v>
          </cell>
          <cell r="Q106">
            <v>46183</v>
          </cell>
        </row>
        <row r="107">
          <cell r="B107" t="str">
            <v>Current</v>
          </cell>
          <cell r="J107">
            <v>250</v>
          </cell>
          <cell r="Q107">
            <v>46183</v>
          </cell>
        </row>
        <row r="108">
          <cell r="B108" t="str">
            <v>Current</v>
          </cell>
          <cell r="J108">
            <v>11.36</v>
          </cell>
          <cell r="Q108">
            <v>46183</v>
          </cell>
        </row>
        <row r="109">
          <cell r="B109" t="str">
            <v>Current</v>
          </cell>
          <cell r="J109">
            <v>29.96</v>
          </cell>
          <cell r="Q109">
            <v>46183</v>
          </cell>
        </row>
        <row r="110">
          <cell r="B110" t="str">
            <v>Current</v>
          </cell>
          <cell r="J110">
            <v>29.5</v>
          </cell>
          <cell r="Q110">
            <v>46183</v>
          </cell>
        </row>
        <row r="111">
          <cell r="B111" t="str">
            <v>Current</v>
          </cell>
          <cell r="J111">
            <v>4.99</v>
          </cell>
          <cell r="Q111">
            <v>46190</v>
          </cell>
        </row>
        <row r="112">
          <cell r="B112" t="str">
            <v>Current</v>
          </cell>
          <cell r="J112">
            <v>6.93</v>
          </cell>
          <cell r="Q112">
            <v>46183</v>
          </cell>
        </row>
        <row r="113">
          <cell r="B113" t="str">
            <v>Current</v>
          </cell>
          <cell r="J113">
            <v>15.29</v>
          </cell>
          <cell r="Q113">
            <v>46184</v>
          </cell>
        </row>
        <row r="114">
          <cell r="B114" t="str">
            <v>Current</v>
          </cell>
          <cell r="J114">
            <v>47.7</v>
          </cell>
          <cell r="Q114">
            <v>46189</v>
          </cell>
        </row>
        <row r="115">
          <cell r="B115" t="str">
            <v>Current</v>
          </cell>
          <cell r="J115">
            <v>49.99</v>
          </cell>
          <cell r="Q115">
            <v>46190</v>
          </cell>
        </row>
        <row r="116">
          <cell r="B116" t="str">
            <v>Current</v>
          </cell>
          <cell r="J116">
            <v>35.799999999999997</v>
          </cell>
          <cell r="Q116">
            <v>46182</v>
          </cell>
        </row>
        <row r="117">
          <cell r="B117" t="str">
            <v>Current</v>
          </cell>
          <cell r="J117">
            <v>35</v>
          </cell>
          <cell r="Q117">
            <v>46190</v>
          </cell>
        </row>
        <row r="118">
          <cell r="B118" t="str">
            <v>Current</v>
          </cell>
          <cell r="J118">
            <v>50</v>
          </cell>
          <cell r="Q118">
            <v>46190</v>
          </cell>
        </row>
        <row r="119">
          <cell r="B119" t="str">
            <v>Current</v>
          </cell>
          <cell r="J119">
            <v>136.19999999999999</v>
          </cell>
          <cell r="Q119">
            <v>46190</v>
          </cell>
        </row>
        <row r="120">
          <cell r="B120" t="str">
            <v>Salary</v>
          </cell>
          <cell r="J120">
            <v>541.77</v>
          </cell>
          <cell r="Q120">
            <v>46198</v>
          </cell>
        </row>
        <row r="121">
          <cell r="B121" t="str">
            <v>Salary</v>
          </cell>
          <cell r="J121">
            <v>629.52</v>
          </cell>
          <cell r="Q121">
            <v>46198</v>
          </cell>
        </row>
        <row r="122">
          <cell r="B122" t="str">
            <v>Salary</v>
          </cell>
          <cell r="J122">
            <v>1248.26</v>
          </cell>
          <cell r="Q122">
            <v>46198</v>
          </cell>
        </row>
        <row r="123">
          <cell r="B123" t="str">
            <v>Salary</v>
          </cell>
          <cell r="J123">
            <v>2493.9499999999998</v>
          </cell>
          <cell r="Q123">
            <v>46198</v>
          </cell>
        </row>
        <row r="124">
          <cell r="B124" t="str">
            <v>Salary</v>
          </cell>
          <cell r="J124">
            <v>1256.28</v>
          </cell>
          <cell r="Q124">
            <v>46198</v>
          </cell>
        </row>
        <row r="125">
          <cell r="B125" t="str">
            <v>Salary</v>
          </cell>
          <cell r="J125">
            <v>1348.82</v>
          </cell>
          <cell r="Q125">
            <v>46198</v>
          </cell>
        </row>
        <row r="126">
          <cell r="B126" t="str">
            <v>Salary</v>
          </cell>
          <cell r="J126">
            <v>3</v>
          </cell>
          <cell r="Q126">
            <v>46189</v>
          </cell>
        </row>
        <row r="127">
          <cell r="B127" t="str">
            <v>Current</v>
          </cell>
          <cell r="J127">
            <v>400</v>
          </cell>
          <cell r="Q127">
            <v>46190</v>
          </cell>
        </row>
        <row r="128">
          <cell r="B128" t="str">
            <v>Current</v>
          </cell>
          <cell r="J128">
            <v>28.91</v>
          </cell>
          <cell r="Q128">
            <v>46190</v>
          </cell>
        </row>
        <row r="129">
          <cell r="B129" t="str">
            <v>Current</v>
          </cell>
          <cell r="J129">
            <v>32.4</v>
          </cell>
          <cell r="Q129">
            <v>46190</v>
          </cell>
        </row>
        <row r="130">
          <cell r="B130" t="str">
            <v>Current</v>
          </cell>
          <cell r="J130">
            <v>16.190000000000001</v>
          </cell>
          <cell r="Q130">
            <v>46190</v>
          </cell>
        </row>
        <row r="131">
          <cell r="B131" t="str">
            <v>Current</v>
          </cell>
          <cell r="J131">
            <v>15.18</v>
          </cell>
          <cell r="Q131">
            <v>46192</v>
          </cell>
        </row>
        <row r="132">
          <cell r="B132" t="str">
            <v>Current</v>
          </cell>
          <cell r="J132">
            <v>17.989999999999998</v>
          </cell>
          <cell r="Q132">
            <v>46192</v>
          </cell>
        </row>
        <row r="133">
          <cell r="B133" t="str">
            <v>Current</v>
          </cell>
          <cell r="J133">
            <v>27.16</v>
          </cell>
          <cell r="Q133">
            <v>46192</v>
          </cell>
        </row>
        <row r="134">
          <cell r="B134" t="str">
            <v>Current</v>
          </cell>
          <cell r="J134">
            <v>1807.8</v>
          </cell>
          <cell r="Q134">
            <v>46195</v>
          </cell>
        </row>
        <row r="135">
          <cell r="B135" t="str">
            <v>Current</v>
          </cell>
          <cell r="J135">
            <v>111</v>
          </cell>
          <cell r="Q135">
            <v>46195</v>
          </cell>
        </row>
        <row r="136">
          <cell r="B136" t="str">
            <v>Reserve</v>
          </cell>
          <cell r="J136">
            <v>6649.22</v>
          </cell>
          <cell r="Q136">
            <v>46199</v>
          </cell>
        </row>
        <row r="137">
          <cell r="B137" t="str">
            <v>Current</v>
          </cell>
          <cell r="J137">
            <v>16.84</v>
          </cell>
          <cell r="Q137">
            <v>46197</v>
          </cell>
        </row>
        <row r="138">
          <cell r="B138" t="str">
            <v>Current</v>
          </cell>
          <cell r="J138">
            <v>114</v>
          </cell>
          <cell r="Q138">
            <v>46198</v>
          </cell>
        </row>
        <row r="139">
          <cell r="B139" t="str">
            <v>Current</v>
          </cell>
          <cell r="J139">
            <v>9.9600000000000009</v>
          </cell>
          <cell r="Q139">
            <v>46199</v>
          </cell>
        </row>
        <row r="140">
          <cell r="B140" t="str">
            <v>Current</v>
          </cell>
          <cell r="J140">
            <v>250</v>
          </cell>
          <cell r="Q140">
            <v>46198</v>
          </cell>
        </row>
        <row r="141">
          <cell r="B141" t="str">
            <v>Current</v>
          </cell>
          <cell r="J141">
            <v>1.59</v>
          </cell>
          <cell r="Q141">
            <v>46200</v>
          </cell>
        </row>
        <row r="142">
          <cell r="B142" t="str">
            <v>Current</v>
          </cell>
          <cell r="J142">
            <v>19.48</v>
          </cell>
          <cell r="Q142">
            <v>46200</v>
          </cell>
        </row>
        <row r="143">
          <cell r="B143" t="str">
            <v>Current</v>
          </cell>
          <cell r="J143">
            <v>50</v>
          </cell>
          <cell r="Q143">
            <v>46224</v>
          </cell>
        </row>
        <row r="144">
          <cell r="B144" t="str">
            <v>Current</v>
          </cell>
          <cell r="J144">
            <v>13.49</v>
          </cell>
          <cell r="Q144">
            <v>46224</v>
          </cell>
        </row>
        <row r="145">
          <cell r="B145" t="str">
            <v>Current</v>
          </cell>
          <cell r="J145">
            <v>10.4</v>
          </cell>
          <cell r="Q145">
            <v>46224</v>
          </cell>
        </row>
        <row r="146">
          <cell r="B146" t="str">
            <v>Salary</v>
          </cell>
          <cell r="J146">
            <v>541.77</v>
          </cell>
          <cell r="Q146">
            <v>46227</v>
          </cell>
        </row>
        <row r="147">
          <cell r="B147" t="str">
            <v>Salary</v>
          </cell>
          <cell r="J147">
            <v>629.52</v>
          </cell>
          <cell r="Q147">
            <v>46227</v>
          </cell>
        </row>
        <row r="148">
          <cell r="B148" t="str">
            <v>Salary</v>
          </cell>
          <cell r="J148">
            <v>1248.26</v>
          </cell>
          <cell r="Q148">
            <v>46227</v>
          </cell>
        </row>
        <row r="149">
          <cell r="B149" t="str">
            <v>Salary</v>
          </cell>
          <cell r="J149">
            <v>2493.9499999999998</v>
          </cell>
          <cell r="Q149">
            <v>46227</v>
          </cell>
        </row>
        <row r="150">
          <cell r="B150" t="str">
            <v>Salary</v>
          </cell>
          <cell r="J150">
            <v>1256.28</v>
          </cell>
          <cell r="Q150">
            <v>46227</v>
          </cell>
        </row>
        <row r="151">
          <cell r="B151" t="str">
            <v>Salary</v>
          </cell>
          <cell r="J151">
            <v>1348.82</v>
          </cell>
          <cell r="Q151">
            <v>46227</v>
          </cell>
        </row>
        <row r="152">
          <cell r="B152" t="str">
            <v>Salary</v>
          </cell>
          <cell r="J152">
            <v>3</v>
          </cell>
          <cell r="Q152">
            <v>46219</v>
          </cell>
        </row>
        <row r="153">
          <cell r="B153" t="str">
            <v>Current</v>
          </cell>
        </row>
        <row r="169">
          <cell r="J169" t="str">
            <v/>
          </cell>
        </row>
      </sheetData>
      <sheetData sheetId="2"/>
      <sheetData sheetId="3">
        <row r="1">
          <cell r="B1" t="str">
            <v>Barnton Parish Council</v>
          </cell>
        </row>
        <row r="2">
          <cell r="B2" t="str">
            <v>Receipts</v>
          </cell>
        </row>
        <row r="4">
          <cell r="B4" t="str">
            <v>Account</v>
          </cell>
          <cell r="E4" t="str">
            <v>Received</v>
          </cell>
          <cell r="H4" t="str">
            <v>Amount</v>
          </cell>
        </row>
        <row r="5">
          <cell r="E5" t="str">
            <v>Date</v>
          </cell>
        </row>
        <row r="6">
          <cell r="B6" t="str">
            <v>Current</v>
          </cell>
          <cell r="E6">
            <v>46113</v>
          </cell>
          <cell r="H6">
            <v>65</v>
          </cell>
        </row>
        <row r="7">
          <cell r="B7" t="str">
            <v>Current</v>
          </cell>
          <cell r="E7">
            <v>46114</v>
          </cell>
          <cell r="H7">
            <v>63.05</v>
          </cell>
        </row>
        <row r="8">
          <cell r="B8" t="str">
            <v>Current</v>
          </cell>
          <cell r="E8">
            <v>46115</v>
          </cell>
          <cell r="H8">
            <v>65</v>
          </cell>
        </row>
        <row r="9">
          <cell r="B9" t="str">
            <v>Current</v>
          </cell>
          <cell r="E9">
            <v>46120</v>
          </cell>
          <cell r="H9">
            <v>86</v>
          </cell>
        </row>
        <row r="10">
          <cell r="B10" t="str">
            <v>Current</v>
          </cell>
          <cell r="E10">
            <v>46121</v>
          </cell>
          <cell r="H10">
            <v>1000</v>
          </cell>
        </row>
        <row r="11">
          <cell r="B11" t="str">
            <v>Current</v>
          </cell>
          <cell r="E11">
            <v>46121</v>
          </cell>
          <cell r="H11">
            <v>1000</v>
          </cell>
        </row>
        <row r="12">
          <cell r="B12" t="str">
            <v>Current</v>
          </cell>
          <cell r="E12">
            <v>46121</v>
          </cell>
          <cell r="H12">
            <v>65</v>
          </cell>
        </row>
        <row r="13">
          <cell r="B13" t="str">
            <v>Current</v>
          </cell>
          <cell r="E13">
            <v>46125</v>
          </cell>
          <cell r="H13">
            <v>155713</v>
          </cell>
        </row>
        <row r="14">
          <cell r="B14" t="str">
            <v>Current</v>
          </cell>
          <cell r="E14">
            <v>46125</v>
          </cell>
          <cell r="H14">
            <v>10735.78</v>
          </cell>
        </row>
        <row r="15">
          <cell r="B15" t="str">
            <v>Current</v>
          </cell>
          <cell r="E15">
            <v>46132</v>
          </cell>
          <cell r="H15">
            <v>40</v>
          </cell>
        </row>
        <row r="16">
          <cell r="B16" t="str">
            <v>Current</v>
          </cell>
          <cell r="E16">
            <v>46136</v>
          </cell>
          <cell r="H16">
            <v>85</v>
          </cell>
        </row>
        <row r="17">
          <cell r="B17" t="str">
            <v>Current</v>
          </cell>
          <cell r="E17">
            <v>46141</v>
          </cell>
          <cell r="H17">
            <v>1040</v>
          </cell>
        </row>
        <row r="18">
          <cell r="B18" t="str">
            <v>Current</v>
          </cell>
          <cell r="E18">
            <v>46142</v>
          </cell>
          <cell r="H18">
            <v>720</v>
          </cell>
        </row>
        <row r="19">
          <cell r="B19" t="str">
            <v>Current</v>
          </cell>
          <cell r="E19">
            <v>46144</v>
          </cell>
          <cell r="H19">
            <v>65.16</v>
          </cell>
        </row>
        <row r="20">
          <cell r="B20" t="str">
            <v>Current</v>
          </cell>
          <cell r="E20">
            <v>46175</v>
          </cell>
          <cell r="H20">
            <v>106.53</v>
          </cell>
        </row>
        <row r="21">
          <cell r="B21" t="str">
            <v>Current</v>
          </cell>
          <cell r="E21">
            <v>46176</v>
          </cell>
          <cell r="H21">
            <v>150</v>
          </cell>
        </row>
        <row r="22">
          <cell r="B22" t="str">
            <v>Current</v>
          </cell>
          <cell r="E22">
            <v>46178</v>
          </cell>
          <cell r="H22">
            <v>40</v>
          </cell>
        </row>
        <row r="23">
          <cell r="B23" t="str">
            <v>Current</v>
          </cell>
          <cell r="E23">
            <v>46182</v>
          </cell>
          <cell r="H23">
            <v>320</v>
          </cell>
        </row>
        <row r="24">
          <cell r="B24" t="str">
            <v>Current</v>
          </cell>
          <cell r="E24">
            <v>46194</v>
          </cell>
          <cell r="H24">
            <v>9.7899999999999991</v>
          </cell>
        </row>
        <row r="25">
          <cell r="B25" t="str">
            <v>Current</v>
          </cell>
          <cell r="E25">
            <v>46196</v>
          </cell>
          <cell r="H25">
            <v>25</v>
          </cell>
        </row>
        <row r="26">
          <cell r="B26" t="str">
            <v>Current</v>
          </cell>
          <cell r="E26">
            <v>46203</v>
          </cell>
          <cell r="H26">
            <v>85</v>
          </cell>
        </row>
        <row r="27">
          <cell r="B27" t="str">
            <v>Current</v>
          </cell>
        </row>
        <row r="28">
          <cell r="B28" t="str">
            <v>Current</v>
          </cell>
        </row>
        <row r="29">
          <cell r="B29" t="str">
            <v>Current</v>
          </cell>
        </row>
        <row r="30">
          <cell r="B30" t="str">
            <v>Current</v>
          </cell>
        </row>
        <row r="31">
          <cell r="B31" t="str">
            <v>Current</v>
          </cell>
        </row>
        <row r="32">
          <cell r="B32" t="str">
            <v>Current</v>
          </cell>
        </row>
        <row r="33">
          <cell r="B33" t="str">
            <v>Current</v>
          </cell>
        </row>
        <row r="34">
          <cell r="B34" t="str">
            <v>Current</v>
          </cell>
        </row>
        <row r="35">
          <cell r="B35" t="str">
            <v>Current</v>
          </cell>
        </row>
        <row r="36">
          <cell r="B36" t="str">
            <v>Current</v>
          </cell>
        </row>
        <row r="37">
          <cell r="B37" t="str">
            <v>Current</v>
          </cell>
        </row>
        <row r="38">
          <cell r="B38" t="str">
            <v>Current</v>
          </cell>
        </row>
        <row r="39">
          <cell r="B39" t="str">
            <v>Current</v>
          </cell>
        </row>
        <row r="40">
          <cell r="B40" t="str">
            <v>Current</v>
          </cell>
        </row>
        <row r="41">
          <cell r="B41" t="str">
            <v>Current</v>
          </cell>
        </row>
        <row r="42">
          <cell r="B42" t="str">
            <v>Current</v>
          </cell>
        </row>
        <row r="43">
          <cell r="B43" t="str">
            <v>Current</v>
          </cell>
        </row>
        <row r="44">
          <cell r="B44" t="str">
            <v>Current</v>
          </cell>
        </row>
        <row r="45">
          <cell r="B45" t="str">
            <v>Current</v>
          </cell>
        </row>
        <row r="46">
          <cell r="B46" t="str">
            <v>Current</v>
          </cell>
        </row>
        <row r="47">
          <cell r="B47" t="str">
            <v>Current</v>
          </cell>
        </row>
        <row r="48">
          <cell r="B48" t="str">
            <v>Current</v>
          </cell>
        </row>
        <row r="49">
          <cell r="B49" t="str">
            <v>Current</v>
          </cell>
        </row>
        <row r="50">
          <cell r="B50" t="str">
            <v>Current</v>
          </cell>
        </row>
        <row r="51">
          <cell r="B51" t="str">
            <v>Current</v>
          </cell>
        </row>
        <row r="52">
          <cell r="B52" t="str">
            <v>Current</v>
          </cell>
        </row>
        <row r="53">
          <cell r="B53" t="str">
            <v>Current</v>
          </cell>
        </row>
        <row r="54">
          <cell r="B54" t="str">
            <v>Current</v>
          </cell>
        </row>
        <row r="55">
          <cell r="B55" t="str">
            <v>Current</v>
          </cell>
        </row>
        <row r="56">
          <cell r="B56" t="str">
            <v>Current</v>
          </cell>
        </row>
        <row r="57">
          <cell r="B57" t="str">
            <v>Current</v>
          </cell>
        </row>
        <row r="58">
          <cell r="B58" t="str">
            <v>Current</v>
          </cell>
        </row>
        <row r="59">
          <cell r="B59" t="str">
            <v>Current</v>
          </cell>
        </row>
        <row r="60">
          <cell r="B60" t="str">
            <v>Current</v>
          </cell>
        </row>
        <row r="61">
          <cell r="B61" t="str">
            <v>Current</v>
          </cell>
        </row>
        <row r="62">
          <cell r="B62" t="str">
            <v>Current</v>
          </cell>
        </row>
        <row r="63">
          <cell r="B63" t="str">
            <v>Current</v>
          </cell>
        </row>
        <row r="64">
          <cell r="B64" t="str">
            <v>Current</v>
          </cell>
        </row>
      </sheetData>
      <sheetData sheetId="4">
        <row r="1">
          <cell r="B1" t="str">
            <v>Barnton Parish Council</v>
          </cell>
        </row>
        <row r="2">
          <cell r="B2" t="str">
            <v>Bank Transfers</v>
          </cell>
        </row>
        <row r="4">
          <cell r="B4" t="str">
            <v>Bank</v>
          </cell>
          <cell r="C4" t="str">
            <v>From</v>
          </cell>
          <cell r="D4" t="str">
            <v>To</v>
          </cell>
          <cell r="E4" t="str">
            <v>Amount</v>
          </cell>
        </row>
        <row r="5">
          <cell r="B5" t="str">
            <v>Date</v>
          </cell>
          <cell r="C5" t="str">
            <v>Account</v>
          </cell>
          <cell r="D5" t="str">
            <v>Account</v>
          </cell>
        </row>
        <row r="6">
          <cell r="B6">
            <v>46125</v>
          </cell>
          <cell r="C6" t="str">
            <v>current</v>
          </cell>
          <cell r="D6" t="str">
            <v>Salary</v>
          </cell>
          <cell r="E6">
            <v>96300</v>
          </cell>
        </row>
        <row r="7">
          <cell r="B7">
            <v>46125</v>
          </cell>
          <cell r="C7" t="str">
            <v>current</v>
          </cell>
          <cell r="D7" t="str">
            <v>Reserve</v>
          </cell>
          <cell r="E7">
            <v>26250</v>
          </cell>
        </row>
        <row r="8">
          <cell r="B8">
            <v>46141</v>
          </cell>
          <cell r="C8" t="str">
            <v>current</v>
          </cell>
          <cell r="D8" t="str">
            <v>Reserve</v>
          </cell>
          <cell r="E8">
            <v>6881.65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Parish Information</v>
          </cell>
        </row>
        <row r="4">
          <cell r="B4" t="str">
            <v>Council Name</v>
          </cell>
          <cell r="C4" t="str">
            <v>Barnton</v>
          </cell>
        </row>
        <row r="5">
          <cell r="B5" t="str">
            <v>Electorate</v>
          </cell>
          <cell r="C5">
            <v>5697</v>
          </cell>
        </row>
        <row r="6">
          <cell r="B6" t="str">
            <v>S.137  per Head</v>
          </cell>
          <cell r="C6">
            <v>11.6</v>
          </cell>
        </row>
        <row r="8">
          <cell r="B8" t="str">
            <v>Financial Year Dates</v>
          </cell>
        </row>
        <row r="10">
          <cell r="B10" t="str">
            <v>Year Start</v>
          </cell>
          <cell r="C10">
            <v>46113</v>
          </cell>
        </row>
        <row r="11">
          <cell r="B11" t="str">
            <v>Year End</v>
          </cell>
          <cell r="C11">
            <v>46477</v>
          </cell>
        </row>
        <row r="12">
          <cell r="B12" t="str">
            <v>Last Year</v>
          </cell>
          <cell r="C12" t="str">
            <v>2025-26</v>
          </cell>
        </row>
        <row r="13">
          <cell r="B13" t="str">
            <v>Current Year</v>
          </cell>
          <cell r="C13" t="str">
            <v>2026-27</v>
          </cell>
        </row>
        <row r="14">
          <cell r="B14" t="str">
            <v>Next Year</v>
          </cell>
          <cell r="C14" t="str">
            <v>2027-28</v>
          </cell>
        </row>
        <row r="16">
          <cell r="B16" t="str">
            <v>Account Name</v>
          </cell>
          <cell r="C16" t="str">
            <v>Opening</v>
          </cell>
        </row>
        <row r="17">
          <cell r="C17" t="str">
            <v>Balance</v>
          </cell>
        </row>
        <row r="18">
          <cell r="B18" t="str">
            <v>Current</v>
          </cell>
          <cell r="C18">
            <v>8939.82</v>
          </cell>
        </row>
        <row r="19">
          <cell r="B19" t="str">
            <v>Reserve</v>
          </cell>
          <cell r="C19">
            <v>38070.6</v>
          </cell>
        </row>
        <row r="20">
          <cell r="B20" t="str">
            <v>Salary</v>
          </cell>
          <cell r="C20">
            <v>6383.95</v>
          </cell>
        </row>
        <row r="21">
          <cell r="B21" t="str">
            <v>Total</v>
          </cell>
          <cell r="C21">
            <v>53394.369999999995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4835-3B1D-4EB7-BA34-6F42B4B9A9D8}">
  <dimension ref="B1:F54"/>
  <sheetViews>
    <sheetView topLeftCell="A13" workbookViewId="0">
      <selection activeCell="A45" sqref="A43:XFD45"/>
    </sheetView>
  </sheetViews>
  <sheetFormatPr defaultColWidth="8.77734375" defaultRowHeight="13.8" x14ac:dyDescent="0.3"/>
  <cols>
    <col min="1" max="1" width="2.21875" style="3" customWidth="1"/>
    <col min="2" max="2" width="19.21875" style="3" bestFit="1" customWidth="1"/>
    <col min="3" max="3" width="44.77734375" style="4" bestFit="1" customWidth="1"/>
    <col min="4" max="4" width="11" style="3" customWidth="1"/>
    <col min="5" max="5" width="8.44140625" style="3" customWidth="1"/>
    <col min="6" max="6" width="13.88671875" style="3" customWidth="1"/>
    <col min="7" max="16384" width="8.77734375" style="3"/>
  </cols>
  <sheetData>
    <row r="1" spans="2:6" s="1" customFormat="1" x14ac:dyDescent="0.3">
      <c r="B1" s="2"/>
      <c r="C1" s="2"/>
      <c r="D1" s="2"/>
      <c r="E1" s="2"/>
      <c r="F1" s="2"/>
    </row>
    <row r="2" spans="2:6" s="1" customFormat="1" x14ac:dyDescent="0.3">
      <c r="B2" s="2" t="s">
        <v>82</v>
      </c>
      <c r="C2" s="2"/>
      <c r="D2" s="2"/>
      <c r="E2" s="2"/>
      <c r="F2" s="2"/>
    </row>
    <row r="4" spans="2:6" s="5" customFormat="1" x14ac:dyDescent="0.3">
      <c r="B4" s="6" t="s">
        <v>0</v>
      </c>
      <c r="C4" s="6" t="s">
        <v>1</v>
      </c>
      <c r="D4" s="7" t="s">
        <v>2</v>
      </c>
      <c r="E4" s="7" t="s">
        <v>3</v>
      </c>
      <c r="F4" s="7" t="s">
        <v>4</v>
      </c>
    </row>
    <row r="5" spans="2:6" s="5" customFormat="1" x14ac:dyDescent="0.3">
      <c r="B5" s="8"/>
      <c r="C5" s="8"/>
      <c r="D5" s="9"/>
      <c r="E5" s="9"/>
      <c r="F5" s="9"/>
    </row>
    <row r="6" spans="2:6" s="11" customFormat="1" x14ac:dyDescent="0.3">
      <c r="B6" s="54" t="s">
        <v>6</v>
      </c>
      <c r="C6" s="54" t="s">
        <v>26</v>
      </c>
      <c r="D6" s="55">
        <v>6.71</v>
      </c>
      <c r="E6" s="55">
        <v>0</v>
      </c>
      <c r="F6" s="15">
        <v>6.71</v>
      </c>
    </row>
    <row r="7" spans="2:6" s="11" customFormat="1" x14ac:dyDescent="0.3">
      <c r="B7" s="54" t="s">
        <v>6</v>
      </c>
      <c r="C7" s="54" t="s">
        <v>27</v>
      </c>
      <c r="D7" s="55">
        <v>9.7899999999999991</v>
      </c>
      <c r="E7" s="55">
        <v>0</v>
      </c>
      <c r="F7" s="15">
        <v>9.7899999999999991</v>
      </c>
    </row>
    <row r="8" spans="2:6" s="11" customFormat="1" x14ac:dyDescent="0.3">
      <c r="B8" s="54" t="s">
        <v>7</v>
      </c>
      <c r="C8" s="54" t="s">
        <v>8</v>
      </c>
      <c r="D8" s="55">
        <v>145.86000000000001</v>
      </c>
      <c r="E8" s="55">
        <v>29.17</v>
      </c>
      <c r="F8" s="15">
        <v>175.03</v>
      </c>
    </row>
    <row r="9" spans="2:6" s="10" customFormat="1" x14ac:dyDescent="0.3">
      <c r="B9" s="54" t="s">
        <v>12</v>
      </c>
      <c r="C9" s="54" t="s">
        <v>28</v>
      </c>
      <c r="D9" s="55">
        <v>78.33</v>
      </c>
      <c r="E9" s="55">
        <v>3.92</v>
      </c>
      <c r="F9" s="15">
        <f t="shared" ref="F9:F14" si="0">IF(AND(ISBLANK(D9),ISBLANK(E9)),"",SUM(D9:E9))</f>
        <v>82.25</v>
      </c>
    </row>
    <row r="10" spans="2:6" s="10" customFormat="1" x14ac:dyDescent="0.3">
      <c r="B10" s="54" t="s">
        <v>11</v>
      </c>
      <c r="C10" s="56">
        <v>46143</v>
      </c>
      <c r="D10" s="55">
        <v>60.29</v>
      </c>
      <c r="E10" s="55">
        <v>12.06</v>
      </c>
      <c r="F10" s="15">
        <f t="shared" si="0"/>
        <v>72.349999999999994</v>
      </c>
    </row>
    <row r="11" spans="2:6" s="12" customFormat="1" x14ac:dyDescent="0.3">
      <c r="B11" s="57" t="s">
        <v>9</v>
      </c>
      <c r="C11" s="57" t="s">
        <v>24</v>
      </c>
      <c r="D11" s="58">
        <v>29.83</v>
      </c>
      <c r="E11" s="58">
        <v>5.97</v>
      </c>
      <c r="F11" s="59">
        <f t="shared" si="0"/>
        <v>35.799999999999997</v>
      </c>
    </row>
    <row r="12" spans="2:6" s="10" customFormat="1" x14ac:dyDescent="0.3">
      <c r="B12" s="54" t="s">
        <v>12</v>
      </c>
      <c r="C12" s="54" t="s">
        <v>29</v>
      </c>
      <c r="D12" s="55">
        <v>64.099999999999994</v>
      </c>
      <c r="E12" s="55">
        <v>3.2</v>
      </c>
      <c r="F12" s="15">
        <f t="shared" si="0"/>
        <v>67.3</v>
      </c>
    </row>
    <row r="13" spans="2:6" s="10" customFormat="1" x14ac:dyDescent="0.3">
      <c r="B13" s="54" t="s">
        <v>30</v>
      </c>
      <c r="C13" s="54" t="s">
        <v>25</v>
      </c>
      <c r="D13" s="55">
        <v>250</v>
      </c>
      <c r="E13" s="55">
        <v>0</v>
      </c>
      <c r="F13" s="15">
        <f t="shared" si="0"/>
        <v>250</v>
      </c>
    </row>
    <row r="14" spans="2:6" x14ac:dyDescent="0.3">
      <c r="B14" s="54" t="s">
        <v>10</v>
      </c>
      <c r="C14" s="54" t="s">
        <v>31</v>
      </c>
      <c r="D14" s="55">
        <v>10.93</v>
      </c>
      <c r="E14" s="55">
        <v>0.43</v>
      </c>
      <c r="F14" s="15">
        <f t="shared" si="0"/>
        <v>11.36</v>
      </c>
    </row>
    <row r="15" spans="2:6" s="11" customFormat="1" x14ac:dyDescent="0.3">
      <c r="B15" s="54" t="s">
        <v>6</v>
      </c>
      <c r="C15" s="54" t="s">
        <v>32</v>
      </c>
      <c r="D15" s="55">
        <v>24.97</v>
      </c>
      <c r="E15" s="55">
        <v>4.99</v>
      </c>
      <c r="F15" s="15">
        <v>29.96</v>
      </c>
    </row>
    <row r="16" spans="2:6" s="11" customFormat="1" x14ac:dyDescent="0.3">
      <c r="B16" s="54" t="s">
        <v>6</v>
      </c>
      <c r="C16" s="54" t="s">
        <v>33</v>
      </c>
      <c r="D16" s="55">
        <v>29.5</v>
      </c>
      <c r="E16" s="55">
        <v>0</v>
      </c>
      <c r="F16" s="15">
        <v>29.5</v>
      </c>
    </row>
    <row r="17" spans="2:6" s="11" customFormat="1" x14ac:dyDescent="0.3">
      <c r="B17" s="54" t="s">
        <v>6</v>
      </c>
      <c r="C17" s="54" t="s">
        <v>34</v>
      </c>
      <c r="D17" s="55">
        <v>4.16</v>
      </c>
      <c r="E17" s="55">
        <v>0.83</v>
      </c>
      <c r="F17" s="15">
        <v>4.99</v>
      </c>
    </row>
    <row r="18" spans="2:6" s="11" customFormat="1" x14ac:dyDescent="0.3">
      <c r="B18" s="54" t="s">
        <v>18</v>
      </c>
      <c r="C18" s="54" t="s">
        <v>35</v>
      </c>
      <c r="D18" s="55">
        <v>6.93</v>
      </c>
      <c r="E18" s="55">
        <v>0</v>
      </c>
      <c r="F18" s="15">
        <v>6.93</v>
      </c>
    </row>
    <row r="19" spans="2:6" s="11" customFormat="1" x14ac:dyDescent="0.3">
      <c r="B19" s="54" t="s">
        <v>6</v>
      </c>
      <c r="C19" s="54" t="s">
        <v>36</v>
      </c>
      <c r="D19" s="55">
        <v>12.74</v>
      </c>
      <c r="E19" s="55">
        <v>2.5499999999999998</v>
      </c>
      <c r="F19" s="15">
        <v>15.29</v>
      </c>
    </row>
    <row r="20" spans="2:6" s="11" customFormat="1" x14ac:dyDescent="0.3">
      <c r="B20" s="54" t="s">
        <v>5</v>
      </c>
      <c r="C20" s="54" t="s">
        <v>13</v>
      </c>
      <c r="D20" s="55">
        <v>47.7</v>
      </c>
      <c r="E20" s="55">
        <v>0</v>
      </c>
      <c r="F20" s="15">
        <v>47.7</v>
      </c>
    </row>
    <row r="21" spans="2:6" s="11" customFormat="1" x14ac:dyDescent="0.3">
      <c r="B21" s="54" t="s">
        <v>37</v>
      </c>
      <c r="C21" s="54" t="s">
        <v>38</v>
      </c>
      <c r="D21" s="55">
        <v>49.99</v>
      </c>
      <c r="E21" s="55">
        <v>0</v>
      </c>
      <c r="F21" s="15">
        <v>49.99</v>
      </c>
    </row>
    <row r="22" spans="2:6" s="12" customFormat="1" x14ac:dyDescent="0.3">
      <c r="B22" s="54" t="s">
        <v>9</v>
      </c>
      <c r="C22" s="54" t="s">
        <v>24</v>
      </c>
      <c r="D22" s="55">
        <v>29.83</v>
      </c>
      <c r="E22" s="55">
        <v>5.97</v>
      </c>
      <c r="F22" s="15">
        <f t="shared" ref="F22" si="1">IF(AND(ISBLANK(D22),ISBLANK(E22)),"",SUM(D22:E22))</f>
        <v>35.799999999999997</v>
      </c>
    </row>
    <row r="23" spans="2:6" s="12" customFormat="1" x14ac:dyDescent="0.3">
      <c r="B23" s="54" t="s">
        <v>17</v>
      </c>
      <c r="C23" s="54" t="s">
        <v>14</v>
      </c>
      <c r="D23" s="55">
        <v>35</v>
      </c>
      <c r="E23" s="55">
        <v>0</v>
      </c>
      <c r="F23" s="15">
        <v>35</v>
      </c>
    </row>
    <row r="24" spans="2:6" s="11" customFormat="1" x14ac:dyDescent="0.3">
      <c r="B24" s="54" t="s">
        <v>39</v>
      </c>
      <c r="C24" s="54" t="s">
        <v>40</v>
      </c>
      <c r="D24" s="55">
        <v>50</v>
      </c>
      <c r="E24" s="55">
        <v>0</v>
      </c>
      <c r="F24" s="15">
        <v>50</v>
      </c>
    </row>
    <row r="25" spans="2:6" s="12" customFormat="1" x14ac:dyDescent="0.3">
      <c r="B25" s="54" t="s">
        <v>19</v>
      </c>
      <c r="C25" s="54" t="s">
        <v>20</v>
      </c>
      <c r="D25" s="55">
        <v>113.5</v>
      </c>
      <c r="E25" s="55">
        <v>22.7</v>
      </c>
      <c r="F25" s="15">
        <v>136.19999999999999</v>
      </c>
    </row>
    <row r="26" spans="2:6" s="12" customFormat="1" x14ac:dyDescent="0.3">
      <c r="B26" s="54" t="s">
        <v>83</v>
      </c>
      <c r="C26" s="54" t="s">
        <v>41</v>
      </c>
      <c r="D26" s="55">
        <v>7521.58</v>
      </c>
      <c r="E26" s="55">
        <v>0</v>
      </c>
      <c r="F26" s="15">
        <v>7521.58</v>
      </c>
    </row>
    <row r="27" spans="2:6" s="10" customFormat="1" x14ac:dyDescent="0.3">
      <c r="B27" s="54" t="s">
        <v>42</v>
      </c>
      <c r="C27" s="54" t="s">
        <v>43</v>
      </c>
      <c r="D27" s="55">
        <v>400</v>
      </c>
      <c r="E27" s="55">
        <v>0</v>
      </c>
      <c r="F27" s="15">
        <v>400</v>
      </c>
    </row>
    <row r="28" spans="2:6" s="10" customFormat="1" x14ac:dyDescent="0.3">
      <c r="B28" s="54" t="s">
        <v>15</v>
      </c>
      <c r="C28" s="54" t="s">
        <v>44</v>
      </c>
      <c r="D28" s="55">
        <v>24.09</v>
      </c>
      <c r="E28" s="55">
        <v>4.82</v>
      </c>
      <c r="F28" s="15">
        <v>28.91</v>
      </c>
    </row>
    <row r="29" spans="2:6" s="10" customFormat="1" x14ac:dyDescent="0.3">
      <c r="B29" s="54" t="s">
        <v>15</v>
      </c>
      <c r="C29" s="54" t="s">
        <v>45</v>
      </c>
      <c r="D29" s="55">
        <v>27</v>
      </c>
      <c r="E29" s="55">
        <v>5.4</v>
      </c>
      <c r="F29" s="15">
        <f t="shared" ref="F29" si="2">IF(AND(ISBLANK(D29),ISBLANK(E29)),"",SUM(D29:E29))</f>
        <v>32.4</v>
      </c>
    </row>
    <row r="30" spans="2:6" s="10" customFormat="1" x14ac:dyDescent="0.3">
      <c r="B30" s="54" t="s">
        <v>15</v>
      </c>
      <c r="C30" s="54" t="s">
        <v>46</v>
      </c>
      <c r="D30" s="55">
        <v>13.49</v>
      </c>
      <c r="E30" s="55">
        <v>2.7</v>
      </c>
      <c r="F30" s="15">
        <v>16.190000000000001</v>
      </c>
    </row>
    <row r="31" spans="2:6" x14ac:dyDescent="0.3">
      <c r="B31" s="54" t="s">
        <v>6</v>
      </c>
      <c r="C31" s="54" t="s">
        <v>23</v>
      </c>
      <c r="D31" s="55">
        <v>12.65</v>
      </c>
      <c r="E31" s="55">
        <v>2.5299999999999998</v>
      </c>
      <c r="F31" s="15">
        <v>15.18</v>
      </c>
    </row>
    <row r="32" spans="2:6" x14ac:dyDescent="0.3">
      <c r="B32" s="54" t="s">
        <v>6</v>
      </c>
      <c r="C32" s="54" t="s">
        <v>47</v>
      </c>
      <c r="D32" s="55">
        <v>14.99</v>
      </c>
      <c r="E32" s="55">
        <v>3</v>
      </c>
      <c r="F32" s="15">
        <v>17.989999999999998</v>
      </c>
    </row>
    <row r="33" spans="2:6" x14ac:dyDescent="0.3">
      <c r="B33" s="54" t="s">
        <v>6</v>
      </c>
      <c r="C33" s="54" t="s">
        <v>48</v>
      </c>
      <c r="D33" s="55">
        <v>22.64</v>
      </c>
      <c r="E33" s="55">
        <v>4.5199999999999996</v>
      </c>
      <c r="F33" s="15">
        <f t="shared" ref="F33" si="3">IF(AND(ISBLANK(D33),ISBLANK(E33)),"",SUM(D33:E33))</f>
        <v>27.16</v>
      </c>
    </row>
    <row r="34" spans="2:6" x14ac:dyDescent="0.3">
      <c r="B34" s="54" t="s">
        <v>16</v>
      </c>
      <c r="C34" s="54" t="s">
        <v>49</v>
      </c>
      <c r="D34" s="55">
        <v>1506.5</v>
      </c>
      <c r="E34" s="55">
        <v>301.3</v>
      </c>
      <c r="F34" s="15">
        <v>1807.8</v>
      </c>
    </row>
    <row r="35" spans="2:6" x14ac:dyDescent="0.3">
      <c r="B35" s="54" t="s">
        <v>15</v>
      </c>
      <c r="C35" s="54" t="s">
        <v>50</v>
      </c>
      <c r="D35" s="55">
        <v>111</v>
      </c>
      <c r="E35" s="55">
        <v>0</v>
      </c>
      <c r="F35" s="15">
        <v>111</v>
      </c>
    </row>
    <row r="36" spans="2:6" x14ac:dyDescent="0.3">
      <c r="B36" s="54" t="s">
        <v>51</v>
      </c>
      <c r="C36" s="54" t="s">
        <v>52</v>
      </c>
      <c r="D36" s="55">
        <v>5541.02</v>
      </c>
      <c r="E36" s="55">
        <v>1108.2</v>
      </c>
      <c r="F36" s="15">
        <v>6649.22</v>
      </c>
    </row>
    <row r="37" spans="2:6" x14ac:dyDescent="0.3">
      <c r="B37" s="54" t="s">
        <v>10</v>
      </c>
      <c r="C37" s="54" t="s">
        <v>35</v>
      </c>
      <c r="D37" s="55">
        <v>16.84</v>
      </c>
      <c r="E37" s="55">
        <v>0</v>
      </c>
      <c r="F37" s="15">
        <v>16.84</v>
      </c>
    </row>
    <row r="38" spans="2:6" x14ac:dyDescent="0.3">
      <c r="B38" s="54" t="s">
        <v>6</v>
      </c>
      <c r="C38" s="54" t="s">
        <v>22</v>
      </c>
      <c r="D38" s="55">
        <v>114</v>
      </c>
      <c r="E38" s="55">
        <v>0</v>
      </c>
      <c r="F38" s="15">
        <v>114</v>
      </c>
    </row>
    <row r="39" spans="2:6" x14ac:dyDescent="0.3">
      <c r="B39" s="54" t="s">
        <v>6</v>
      </c>
      <c r="C39" s="54" t="s">
        <v>53</v>
      </c>
      <c r="D39" s="55">
        <v>8.3000000000000007</v>
      </c>
      <c r="E39" s="55">
        <v>1.66</v>
      </c>
      <c r="F39" s="15">
        <v>9.9600000000000009</v>
      </c>
    </row>
    <row r="40" spans="2:6" x14ac:dyDescent="0.3">
      <c r="B40" s="54" t="s">
        <v>54</v>
      </c>
      <c r="C40" s="54" t="s">
        <v>25</v>
      </c>
      <c r="D40" s="55">
        <v>250</v>
      </c>
      <c r="E40" s="55">
        <v>0</v>
      </c>
      <c r="F40" s="15">
        <v>250</v>
      </c>
    </row>
    <row r="41" spans="2:6" s="10" customFormat="1" x14ac:dyDescent="0.3">
      <c r="B41" s="60" t="s">
        <v>21</v>
      </c>
      <c r="C41" s="60" t="s">
        <v>22</v>
      </c>
      <c r="D41" s="61">
        <v>1.33</v>
      </c>
      <c r="E41" s="61">
        <v>0.26</v>
      </c>
      <c r="F41" s="62">
        <v>1.59</v>
      </c>
    </row>
    <row r="42" spans="2:6" x14ac:dyDescent="0.3">
      <c r="B42" s="54" t="s">
        <v>6</v>
      </c>
      <c r="C42" s="54" t="s">
        <v>38</v>
      </c>
      <c r="D42" s="55">
        <v>16.23</v>
      </c>
      <c r="E42" s="55">
        <v>3.25</v>
      </c>
      <c r="F42" s="15">
        <v>19.48</v>
      </c>
    </row>
    <row r="43" spans="2:6" x14ac:dyDescent="0.3">
      <c r="B43" s="63" t="s">
        <v>78</v>
      </c>
      <c r="C43" s="63"/>
      <c r="D43" s="64">
        <f>SUM(D6:D42)</f>
        <v>16661.82</v>
      </c>
      <c r="E43" s="64">
        <f>SUM(E6:E42)</f>
        <v>1529.4300000000003</v>
      </c>
      <c r="F43" s="65">
        <f>SUM(F6:F42)</f>
        <v>18191.25</v>
      </c>
    </row>
    <row r="44" spans="2:6" x14ac:dyDescent="0.3">
      <c r="B44" s="13"/>
      <c r="C44" s="13"/>
      <c r="D44" s="14"/>
      <c r="E44" s="14"/>
      <c r="F44" s="15"/>
    </row>
    <row r="45" spans="2:6" x14ac:dyDescent="0.3">
      <c r="B45" s="13"/>
      <c r="C45" s="13"/>
      <c r="D45" s="14"/>
      <c r="E45" s="14"/>
      <c r="F45" s="15"/>
    </row>
    <row r="46" spans="2:6" x14ac:dyDescent="0.3">
      <c r="B46" s="13"/>
      <c r="C46" s="13"/>
      <c r="D46" s="14"/>
      <c r="E46" s="14"/>
      <c r="F46" s="15"/>
    </row>
    <row r="47" spans="2:6" x14ac:dyDescent="0.3">
      <c r="B47" s="13"/>
      <c r="C47" s="13"/>
      <c r="D47" s="14"/>
      <c r="E47" s="14"/>
      <c r="F47" s="15"/>
    </row>
    <row r="48" spans="2:6" x14ac:dyDescent="0.3">
      <c r="B48" s="13"/>
      <c r="C48" s="13"/>
      <c r="D48" s="14"/>
      <c r="E48" s="14"/>
      <c r="F48" s="15"/>
    </row>
    <row r="49" spans="2:6" x14ac:dyDescent="0.3">
      <c r="B49" s="13"/>
      <c r="C49" s="13"/>
      <c r="D49" s="14"/>
      <c r="E49" s="14"/>
      <c r="F49" s="15"/>
    </row>
    <row r="50" spans="2:6" x14ac:dyDescent="0.3">
      <c r="B50" s="13"/>
      <c r="C50" s="13"/>
      <c r="D50" s="14"/>
      <c r="E50" s="14"/>
      <c r="F50" s="15"/>
    </row>
    <row r="51" spans="2:6" x14ac:dyDescent="0.3">
      <c r="B51" s="13"/>
      <c r="C51" s="13"/>
      <c r="D51" s="14"/>
      <c r="E51" s="14"/>
      <c r="F51" s="15"/>
    </row>
    <row r="52" spans="2:6" ht="13.95" customHeight="1" x14ac:dyDescent="0.3">
      <c r="B52" s="13"/>
      <c r="C52" s="13"/>
      <c r="D52" s="14"/>
      <c r="E52" s="14"/>
      <c r="F52" s="15"/>
    </row>
    <row r="53" spans="2:6" x14ac:dyDescent="0.3">
      <c r="B53" s="13"/>
      <c r="C53" s="13"/>
      <c r="D53" s="14"/>
      <c r="E53" s="14"/>
      <c r="F53" s="15"/>
    </row>
    <row r="54" spans="2:6" x14ac:dyDescent="0.3">
      <c r="B54" s="13"/>
      <c r="C54" s="13"/>
      <c r="D54" s="14"/>
      <c r="E54" s="14"/>
      <c r="F54" s="15" t="str">
        <f t="shared" ref="F54" si="4">IF(AND(ISBLANK(D54),ISBLANK(E54)),"",SUM(D54:E54))</f>
        <v/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C277-103E-4E3B-9E18-4B32E49474FD}">
  <dimension ref="A1:U14"/>
  <sheetViews>
    <sheetView workbookViewId="0">
      <selection activeCell="B17" sqref="B17"/>
    </sheetView>
  </sheetViews>
  <sheetFormatPr defaultColWidth="8.77734375" defaultRowHeight="13.8" x14ac:dyDescent="0.3"/>
  <cols>
    <col min="1" max="1" width="2.21875" style="3" customWidth="1"/>
    <col min="2" max="2" width="20.77734375" style="3" bestFit="1" customWidth="1"/>
    <col min="3" max="3" width="41" style="3" bestFit="1" customWidth="1"/>
    <col min="4" max="4" width="9.77734375" style="3" bestFit="1" customWidth="1"/>
    <col min="5" max="16384" width="8.77734375" style="3"/>
  </cols>
  <sheetData>
    <row r="1" spans="1:21" s="19" customFormat="1" x14ac:dyDescent="0.3">
      <c r="B1" s="72"/>
      <c r="C1" s="72"/>
      <c r="D1" s="72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19" customFormat="1" x14ac:dyDescent="0.3">
      <c r="B2" s="72" t="s">
        <v>84</v>
      </c>
      <c r="C2" s="72"/>
      <c r="D2" s="7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s="11" customFormat="1" x14ac:dyDescent="0.3">
      <c r="B3" s="21"/>
      <c r="C3" s="21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s="18" customFormat="1" x14ac:dyDescent="0.3">
      <c r="A4" s="3" t="s">
        <v>55</v>
      </c>
      <c r="B4" s="23" t="s">
        <v>56</v>
      </c>
      <c r="C4" s="23" t="s">
        <v>1</v>
      </c>
      <c r="D4" s="24" t="s">
        <v>57</v>
      </c>
    </row>
    <row r="5" spans="1:21" s="18" customFormat="1" x14ac:dyDescent="0.3">
      <c r="A5" s="3"/>
      <c r="B5" s="25" t="s">
        <v>59</v>
      </c>
      <c r="C5" s="25"/>
      <c r="D5" s="26"/>
    </row>
    <row r="6" spans="1:21" x14ac:dyDescent="0.3">
      <c r="B6" s="16" t="s">
        <v>5</v>
      </c>
      <c r="C6" s="17" t="s">
        <v>60</v>
      </c>
      <c r="D6" s="27">
        <v>106.53</v>
      </c>
    </row>
    <row r="7" spans="1:21" x14ac:dyDescent="0.3">
      <c r="B7" s="71"/>
      <c r="C7" s="17" t="s">
        <v>62</v>
      </c>
      <c r="D7" s="27">
        <v>150</v>
      </c>
    </row>
    <row r="8" spans="1:21" x14ac:dyDescent="0.3">
      <c r="B8" s="71"/>
      <c r="C8" s="17" t="s">
        <v>63</v>
      </c>
      <c r="D8" s="27">
        <v>40</v>
      </c>
    </row>
    <row r="9" spans="1:21" x14ac:dyDescent="0.3">
      <c r="B9" s="16" t="s">
        <v>64</v>
      </c>
      <c r="C9" s="17" t="s">
        <v>64</v>
      </c>
      <c r="D9" s="27">
        <v>320</v>
      </c>
    </row>
    <row r="10" spans="1:21" x14ac:dyDescent="0.3">
      <c r="B10" s="16" t="s">
        <v>6</v>
      </c>
      <c r="C10" s="17" t="s">
        <v>65</v>
      </c>
      <c r="D10" s="27">
        <v>9.7899999999999991</v>
      </c>
    </row>
    <row r="11" spans="1:21" x14ac:dyDescent="0.3">
      <c r="B11" s="16" t="s">
        <v>66</v>
      </c>
      <c r="C11" s="17" t="s">
        <v>67</v>
      </c>
      <c r="D11" s="27">
        <v>25</v>
      </c>
    </row>
    <row r="12" spans="1:21" x14ac:dyDescent="0.3">
      <c r="B12" s="71"/>
      <c r="C12" s="17" t="s">
        <v>61</v>
      </c>
      <c r="D12" s="27">
        <v>85</v>
      </c>
    </row>
    <row r="13" spans="1:21" ht="14.4" thickBot="1" x14ac:dyDescent="0.35">
      <c r="B13" s="66"/>
      <c r="C13" s="67"/>
      <c r="D13" s="68"/>
    </row>
    <row r="14" spans="1:21" ht="14.4" thickBot="1" x14ac:dyDescent="0.35">
      <c r="B14" s="69"/>
      <c r="C14" s="69"/>
      <c r="D14" s="70">
        <f>SUM(D6:D13)</f>
        <v>736.31999999999994</v>
      </c>
    </row>
  </sheetData>
  <mergeCells count="2">
    <mergeCell ref="B1:D1"/>
    <mergeCell ref="B2:D2"/>
  </mergeCells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D664-44A7-4364-A6F3-CD6555C562BB}">
  <dimension ref="A2:E14"/>
  <sheetViews>
    <sheetView workbookViewId="0">
      <selection activeCell="B25" sqref="B25"/>
    </sheetView>
  </sheetViews>
  <sheetFormatPr defaultRowHeight="14.4" x14ac:dyDescent="0.3"/>
  <cols>
    <col min="1" max="1" width="16.44140625" bestFit="1" customWidth="1"/>
    <col min="2" max="2" width="30.33203125" bestFit="1" customWidth="1"/>
  </cols>
  <sheetData>
    <row r="2" spans="1:5" x14ac:dyDescent="0.3">
      <c r="A2" s="2"/>
      <c r="B2" s="2"/>
      <c r="C2" s="2"/>
      <c r="D2" s="2"/>
      <c r="E2" s="2"/>
    </row>
    <row r="3" spans="1:5" x14ac:dyDescent="0.3">
      <c r="A3" s="2" t="s">
        <v>82</v>
      </c>
      <c r="B3" s="2"/>
      <c r="C3" s="2"/>
      <c r="D3" s="2"/>
      <c r="E3" s="2"/>
    </row>
    <row r="4" spans="1:5" x14ac:dyDescent="0.3">
      <c r="A4" s="3"/>
      <c r="B4" s="4"/>
      <c r="C4" s="3"/>
      <c r="D4" s="3"/>
      <c r="E4" s="3"/>
    </row>
    <row r="5" spans="1:5" x14ac:dyDescent="0.3">
      <c r="A5" s="6" t="s">
        <v>0</v>
      </c>
      <c r="B5" s="6" t="s">
        <v>1</v>
      </c>
      <c r="C5" s="7" t="s">
        <v>2</v>
      </c>
      <c r="D5" s="7" t="s">
        <v>3</v>
      </c>
      <c r="E5" s="7" t="s">
        <v>4</v>
      </c>
    </row>
    <row r="6" spans="1:5" x14ac:dyDescent="0.3">
      <c r="A6" s="8"/>
      <c r="B6" s="8"/>
      <c r="C6" s="9"/>
      <c r="D6" s="9"/>
      <c r="E6" s="9"/>
    </row>
    <row r="7" spans="1:5" x14ac:dyDescent="0.3">
      <c r="A7" s="54" t="s">
        <v>7</v>
      </c>
      <c r="B7" s="54" t="s">
        <v>8</v>
      </c>
      <c r="C7" s="55">
        <v>145.86000000000001</v>
      </c>
      <c r="D7" s="55">
        <v>29.17</v>
      </c>
      <c r="E7" s="15">
        <v>175.03</v>
      </c>
    </row>
    <row r="8" spans="1:5" x14ac:dyDescent="0.3">
      <c r="A8" s="54" t="s">
        <v>30</v>
      </c>
      <c r="B8" s="54" t="s">
        <v>25</v>
      </c>
      <c r="C8" s="55">
        <v>250</v>
      </c>
      <c r="D8" s="55">
        <v>0</v>
      </c>
      <c r="E8" s="15">
        <f t="shared" ref="E8" si="0">IF(AND(ISBLANK(C8),ISBLANK(D8)),"",SUM(C8:D8))</f>
        <v>250</v>
      </c>
    </row>
    <row r="9" spans="1:5" x14ac:dyDescent="0.3">
      <c r="A9" s="54" t="s">
        <v>19</v>
      </c>
      <c r="B9" s="54" t="s">
        <v>20</v>
      </c>
      <c r="C9" s="55">
        <v>113.5</v>
      </c>
      <c r="D9" s="55">
        <v>22.7</v>
      </c>
      <c r="E9" s="15">
        <v>136.19999999999999</v>
      </c>
    </row>
    <row r="10" spans="1:5" x14ac:dyDescent="0.3">
      <c r="A10" s="54" t="s">
        <v>42</v>
      </c>
      <c r="B10" s="54" t="s">
        <v>43</v>
      </c>
      <c r="C10" s="55">
        <v>400</v>
      </c>
      <c r="D10" s="55">
        <v>0</v>
      </c>
      <c r="E10" s="15">
        <v>400</v>
      </c>
    </row>
    <row r="11" spans="1:5" x14ac:dyDescent="0.3">
      <c r="A11" s="54" t="s">
        <v>16</v>
      </c>
      <c r="B11" s="54" t="s">
        <v>49</v>
      </c>
      <c r="C11" s="55">
        <v>1506.5</v>
      </c>
      <c r="D11" s="55">
        <v>301.3</v>
      </c>
      <c r="E11" s="15">
        <v>1807.8</v>
      </c>
    </row>
    <row r="12" spans="1:5" x14ac:dyDescent="0.3">
      <c r="A12" s="54" t="s">
        <v>51</v>
      </c>
      <c r="B12" s="54" t="s">
        <v>52</v>
      </c>
      <c r="C12" s="55">
        <v>5541.02</v>
      </c>
      <c r="D12" s="55">
        <v>1108.2</v>
      </c>
      <c r="E12" s="15">
        <v>6649.22</v>
      </c>
    </row>
    <row r="13" spans="1:5" x14ac:dyDescent="0.3">
      <c r="A13" s="54" t="s">
        <v>54</v>
      </c>
      <c r="B13" s="54" t="s">
        <v>25</v>
      </c>
      <c r="C13" s="55">
        <v>250</v>
      </c>
      <c r="D13" s="55">
        <v>0</v>
      </c>
      <c r="E13" s="15">
        <v>250</v>
      </c>
    </row>
    <row r="14" spans="1:5" x14ac:dyDescent="0.3">
      <c r="A14" s="63" t="s">
        <v>78</v>
      </c>
      <c r="B14" s="63"/>
      <c r="C14" s="64">
        <f>SUM(C7:C13)</f>
        <v>8206.880000000001</v>
      </c>
      <c r="D14" s="64">
        <f>SUM(D7:D13)</f>
        <v>1461.3700000000001</v>
      </c>
      <c r="E14" s="65">
        <f>SUM(E7:E13)</f>
        <v>9668.25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DA50-3D97-43FF-9B41-8E6086F41CD7}">
  <sheetPr>
    <pageSetUpPr fitToPage="1"/>
  </sheetPr>
  <dimension ref="A1:U39"/>
  <sheetViews>
    <sheetView workbookViewId="0">
      <selection activeCell="F56" sqref="F56"/>
    </sheetView>
  </sheetViews>
  <sheetFormatPr defaultColWidth="8.77734375" defaultRowHeight="13.8" x14ac:dyDescent="0.3"/>
  <cols>
    <col min="1" max="1" width="2.21875" style="33" customWidth="1"/>
    <col min="2" max="2" width="11.21875" style="34" customWidth="1"/>
    <col min="3" max="3" width="10.21875" style="33" bestFit="1" customWidth="1"/>
    <col min="4" max="4" width="10.5546875" style="33" bestFit="1" customWidth="1"/>
    <col min="5" max="7" width="10.21875" style="33" bestFit="1" customWidth="1"/>
    <col min="8" max="8" width="9.77734375" style="33" bestFit="1" customWidth="1"/>
    <col min="9" max="9" width="5.77734375" style="34" bestFit="1" customWidth="1"/>
    <col min="10" max="10" width="2.21875" style="33" customWidth="1"/>
    <col min="11" max="11" width="10.5546875" style="34" bestFit="1" customWidth="1"/>
    <col min="12" max="12" width="7.5546875" style="33" bestFit="1" customWidth="1"/>
    <col min="13" max="13" width="10.5546875" style="33" bestFit="1" customWidth="1"/>
    <col min="14" max="14" width="9.21875" style="33" bestFit="1" customWidth="1"/>
    <col min="15" max="15" width="8.21875" style="33" bestFit="1" customWidth="1"/>
    <col min="16" max="17" width="9.21875" style="33" bestFit="1" customWidth="1"/>
    <col min="18" max="18" width="5.77734375" style="34" bestFit="1" customWidth="1"/>
    <col min="19" max="16384" width="8.77734375" style="33"/>
  </cols>
  <sheetData>
    <row r="1" spans="1:21" s="1" customFormat="1" x14ac:dyDescent="0.3">
      <c r="B1" s="28" t="str">
        <f>[1]SETUP!C4&amp;" Parish Council"</f>
        <v>Barnton Parish Council</v>
      </c>
      <c r="C1" s="29"/>
      <c r="D1" s="29"/>
      <c r="E1" s="29"/>
      <c r="F1" s="29"/>
      <c r="G1" s="29"/>
      <c r="H1" s="29"/>
      <c r="I1" s="29"/>
      <c r="J1" s="29"/>
      <c r="K1" s="30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s="1" customFormat="1" x14ac:dyDescent="0.3">
      <c r="B2" s="28" t="s">
        <v>68</v>
      </c>
      <c r="C2" s="29"/>
      <c r="D2" s="29"/>
      <c r="E2" s="29"/>
      <c r="F2" s="29"/>
      <c r="G2" s="29"/>
      <c r="H2" s="29"/>
      <c r="I2" s="29"/>
      <c r="J2" s="29"/>
      <c r="K2" s="30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s="1" customFormat="1" x14ac:dyDescent="0.3">
      <c r="B3" s="30"/>
      <c r="C3" s="29"/>
      <c r="D3" s="29"/>
      <c r="E3" s="29"/>
      <c r="F3" s="29"/>
      <c r="G3" s="29"/>
      <c r="H3" s="29"/>
      <c r="I3" s="29"/>
      <c r="J3" s="29"/>
      <c r="K3" s="30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s="32" customFormat="1" x14ac:dyDescent="0.3">
      <c r="A4" s="3"/>
      <c r="B4" s="31"/>
      <c r="C4" s="73" t="str">
        <f>[1]SETUP!B18</f>
        <v>Current</v>
      </c>
      <c r="D4" s="73"/>
      <c r="E4" s="73"/>
      <c r="F4" s="73"/>
      <c r="G4" s="73"/>
      <c r="H4" s="73"/>
      <c r="I4" s="73"/>
      <c r="J4" s="3"/>
      <c r="K4" s="31"/>
      <c r="L4" s="74" t="str">
        <f>[1]SETUP!B19</f>
        <v>Reserve</v>
      </c>
      <c r="M4" s="74"/>
      <c r="N4" s="74"/>
      <c r="O4" s="74"/>
      <c r="P4" s="74"/>
      <c r="Q4" s="74"/>
      <c r="R4" s="74"/>
    </row>
    <row r="5" spans="1:21" s="36" customFormat="1" x14ac:dyDescent="0.3">
      <c r="A5" s="33"/>
      <c r="B5" s="34"/>
      <c r="C5" s="35" t="s">
        <v>58</v>
      </c>
      <c r="D5" s="35" t="s">
        <v>69</v>
      </c>
      <c r="E5" s="35" t="s">
        <v>70</v>
      </c>
      <c r="F5" s="35" t="s">
        <v>70</v>
      </c>
      <c r="G5" s="35" t="s">
        <v>71</v>
      </c>
      <c r="H5" s="35" t="s">
        <v>5</v>
      </c>
      <c r="I5" s="35" t="s">
        <v>5</v>
      </c>
      <c r="J5" s="33"/>
      <c r="K5" s="34"/>
      <c r="L5" s="35" t="s">
        <v>58</v>
      </c>
      <c r="M5" s="35" t="s">
        <v>69</v>
      </c>
      <c r="N5" s="35" t="s">
        <v>70</v>
      </c>
      <c r="O5" s="35" t="s">
        <v>70</v>
      </c>
      <c r="P5" s="35" t="s">
        <v>71</v>
      </c>
      <c r="Q5" s="35" t="s">
        <v>5</v>
      </c>
      <c r="R5" s="35" t="s">
        <v>5</v>
      </c>
    </row>
    <row r="6" spans="1:21" s="36" customFormat="1" x14ac:dyDescent="0.3">
      <c r="A6" s="33"/>
      <c r="B6" s="34"/>
      <c r="C6" s="37"/>
      <c r="D6" s="37"/>
      <c r="E6" s="37" t="s">
        <v>72</v>
      </c>
      <c r="F6" s="37" t="s">
        <v>73</v>
      </c>
      <c r="G6" s="37" t="s">
        <v>74</v>
      </c>
      <c r="H6" s="37" t="s">
        <v>75</v>
      </c>
      <c r="I6" s="37" t="s">
        <v>76</v>
      </c>
      <c r="J6" s="33"/>
      <c r="K6" s="34"/>
      <c r="L6" s="37"/>
      <c r="M6" s="37"/>
      <c r="N6" s="37" t="s">
        <v>72</v>
      </c>
      <c r="O6" s="37" t="s">
        <v>73</v>
      </c>
      <c r="P6" s="37" t="s">
        <v>74</v>
      </c>
      <c r="Q6" s="37" t="s">
        <v>75</v>
      </c>
      <c r="R6" s="37" t="s">
        <v>76</v>
      </c>
    </row>
    <row r="7" spans="1:21" s="36" customFormat="1" x14ac:dyDescent="0.3">
      <c r="A7" s="33"/>
      <c r="B7" s="38" t="s">
        <v>77</v>
      </c>
      <c r="C7" s="39"/>
      <c r="D7" s="40"/>
      <c r="E7" s="40"/>
      <c r="F7" s="40"/>
      <c r="G7" s="41">
        <f>VLOOKUP(C4,[1]SETUP!B:C,2,FALSE)</f>
        <v>8939.82</v>
      </c>
      <c r="H7" s="41"/>
      <c r="I7" s="42" t="str">
        <f>IF(OR(G7="",H7=""),"",IF(G7=H7,"ü", "û"))</f>
        <v/>
      </c>
      <c r="J7" s="33"/>
      <c r="K7" s="38" t="s">
        <v>77</v>
      </c>
      <c r="L7" s="39"/>
      <c r="M7" s="39"/>
      <c r="N7" s="40"/>
      <c r="O7" s="40"/>
      <c r="P7" s="41">
        <f>VLOOKUP(L4,[1]SETUP!B:C,2,FALSE)</f>
        <v>38070.6</v>
      </c>
      <c r="Q7" s="41"/>
      <c r="R7" s="42" t="str">
        <f>IF(OR(P7="",Q7=""),"",IF(P7=Q7,"ü", "û"))</f>
        <v/>
      </c>
    </row>
    <row r="8" spans="1:21" x14ac:dyDescent="0.3">
      <c r="B8" s="43">
        <f>[1]SETUP!C10</f>
        <v>46113</v>
      </c>
      <c r="C8" s="44">
        <f>SUMIFS([1]Receipts!H:H,[1]Receipts!B:B,$C$4,[1]Receipts!E:E,"&gt;="&amp;B8,[1]Receipts!E:E,"&lt;"&amp;EDATE(B8,1))</f>
        <v>170677.83</v>
      </c>
      <c r="D8" s="41">
        <f>SUMIFS([1]Payments!J:J,[1]Payments!B:B,$C$4,[1]Payments!Q:Q,"&gt;="&amp;B8,[1]Payments!Q:Q,"&lt;"&amp;EDATE(B8,1))</f>
        <v>14155.160000000002</v>
      </c>
      <c r="E8" s="41">
        <f>SUMIFS([1]Transfers!E:E,[1]Transfers!D:D,$C$4,[1]Transfers!B:B,"&gt;="&amp;B8,[1]Transfers!B:B,"&lt;"&amp;EDATE(B8,1))</f>
        <v>0</v>
      </c>
      <c r="F8" s="41">
        <f>SUMIFS([1]Transfers!E:E,[1]Transfers!C:C,$C$4,[1]Transfers!B:B,"&gt;="&amp;B8,[1]Transfers!B:B,"&lt;"&amp;EDATE(B8,1))</f>
        <v>129431.65</v>
      </c>
      <c r="G8" s="41">
        <f>ROUND(G7+C8-D8+E8-F8,2)</f>
        <v>36030.839999999997</v>
      </c>
      <c r="H8" s="41">
        <v>36030.839999999997</v>
      </c>
      <c r="I8" s="42" t="str">
        <f>IF(OR(G8="",H8=""),"",IF(G8=H8,"ü", "û"))</f>
        <v>ü</v>
      </c>
      <c r="K8" s="43">
        <f>B8</f>
        <v>46113</v>
      </c>
      <c r="L8" s="44">
        <f>SUMIFS([1]Receipts!H:H,[1]Receipts!B:B,$L$4,[1]Receipts!E:E,"&gt;="&amp;K8,[1]Receipts!E:E,"&lt;"&amp;EDATE(K8,1))</f>
        <v>0</v>
      </c>
      <c r="M8" s="41">
        <f>SUMIFS([1]Payments!J:J,[1]Payments!B:B,$L$4,[1]Payments!Q:Q,"&gt;="&amp;K8,[1]Payments!Q:Q,"&lt;"&amp;EDATE(K8,1))</f>
        <v>6881.65</v>
      </c>
      <c r="N8" s="41">
        <f>SUMIFS([1]Transfers!E:E,[1]Transfers!D:D,$L$4,[1]Transfers!B:B,"&gt;="&amp;K8,[1]Transfers!B:B,"&lt;"&amp;EDATE(K8,1))</f>
        <v>33131.65</v>
      </c>
      <c r="O8" s="41">
        <f>SUMIFS([1]Transfers!E:E,[1]Transfers!C:C,$L$4,[1]Transfers!B:B,"&gt;="&amp;K8,[1]Transfers!B:B,"&lt;"&amp;EDATE(K8,1))</f>
        <v>0</v>
      </c>
      <c r="P8" s="41">
        <f>ROUND(P7+L8-M8+N8-O8,2)</f>
        <v>64320.6</v>
      </c>
      <c r="Q8" s="41">
        <v>64320.6</v>
      </c>
      <c r="R8" s="42" t="str">
        <f>IF(OR(P8="",Q8=""),"",IF(P8=Q8,"ü", "û"))</f>
        <v>ü</v>
      </c>
    </row>
    <row r="9" spans="1:21" x14ac:dyDescent="0.3">
      <c r="B9" s="43">
        <f t="shared" ref="B9:B19" si="0">EDATE(B8,1)</f>
        <v>46143</v>
      </c>
      <c r="C9" s="44">
        <f>SUMIFS([1]Receipts!H:H,[1]Receipts!B:B,$C$4,[1]Receipts!E:E,"&gt;="&amp;B9,[1]Receipts!E:E,"&lt;"&amp;EDATE(B9,1))</f>
        <v>65.16</v>
      </c>
      <c r="D9" s="41">
        <f>SUMIFS([1]Payments!J:J,[1]Payments!B:B,$C$4,[1]Payments!Q:Q,"&gt;="&amp;B9,[1]Payments!Q:Q,"&lt;"&amp;EDATE(B9,1))</f>
        <v>5894.19</v>
      </c>
      <c r="E9" s="41">
        <f>SUMIFS([1]Transfers!E:E,[1]Transfers!D:D,$C$4,[1]Transfers!B:B,"&gt;="&amp;B9,[1]Transfers!B:B,"&lt;"&amp;EDATE(B9,1))</f>
        <v>0</v>
      </c>
      <c r="F9" s="41">
        <f>SUMIFS([1]Transfers!E:E,[1]Transfers!C:C,$C$4,[1]Transfers!B:B,"&gt;="&amp;B9,[1]Transfers!B:B,"&lt;"&amp;EDATE(B9,1))</f>
        <v>0</v>
      </c>
      <c r="G9" s="41">
        <f>ROUND(G8+C9-D9+E9-F9,2)</f>
        <v>30201.81</v>
      </c>
      <c r="H9" s="41">
        <v>30201.81</v>
      </c>
      <c r="I9" s="42" t="str">
        <f>IF(OR(G9="",H9=""),"",IF(G9=H9,"ü", "û"))</f>
        <v>ü</v>
      </c>
      <c r="K9" s="43">
        <f t="shared" ref="K9:K19" si="1">B9</f>
        <v>46143</v>
      </c>
      <c r="L9" s="44">
        <f>SUMIFS([1]Receipts!H:H,[1]Receipts!B:B,$L$4,[1]Receipts!E:E,"&gt;="&amp;K9,[1]Receipts!E:E,"&lt;"&amp;EDATE(K9,1))</f>
        <v>0</v>
      </c>
      <c r="M9" s="41">
        <f>SUMIFS([1]Payments!J:J,[1]Payments!B:B,$L$4,[1]Payments!Q:Q,"&gt;="&amp;K9,[1]Payments!Q:Q,"&lt;"&amp;EDATE(K9,1))</f>
        <v>0</v>
      </c>
      <c r="N9" s="41">
        <f>SUMIFS([1]Transfers!E:E,[1]Transfers!D:D,$L$4,[1]Transfers!B:B,"&gt;="&amp;K9,[1]Transfers!B:B,"&lt;"&amp;EDATE(K9,1))</f>
        <v>0</v>
      </c>
      <c r="O9" s="41">
        <f>SUMIFS([1]Transfers!E:E,[1]Transfers!C:C,$L$4,[1]Transfers!B:B,"&gt;="&amp;K9,[1]Transfers!B:B,"&lt;"&amp;EDATE(K9,1))</f>
        <v>0</v>
      </c>
      <c r="P9" s="41">
        <f t="shared" ref="P9:P19" si="2">ROUND(P8+L9-M9+N9-O9,2)</f>
        <v>64320.6</v>
      </c>
      <c r="Q9" s="41">
        <v>64320.6</v>
      </c>
      <c r="R9" s="42" t="str">
        <f t="shared" ref="R9:R19" si="3">IF(OR(P9="",Q9=""),"",IF(P9=Q9,"ü", "û"))</f>
        <v>ü</v>
      </c>
    </row>
    <row r="10" spans="1:21" x14ac:dyDescent="0.3">
      <c r="B10" s="43">
        <f t="shared" si="0"/>
        <v>46174</v>
      </c>
      <c r="C10" s="44">
        <f>SUMIFS([1]Receipts!H:H,[1]Receipts!B:B,$C$4,[1]Receipts!E:E,"&gt;="&amp;B10,[1]Receipts!E:E,"&lt;"&amp;EDATE(B10,1))</f>
        <v>736.31999999999994</v>
      </c>
      <c r="D10" s="41">
        <f>SUMIFS([1]Payments!J:J,[1]Payments!B:B,$C$4,[1]Payments!Q:Q,"&gt;="&amp;B10,[1]Payments!Q:Q,"&lt;"&amp;EDATE(B10,1))</f>
        <v>4020.4500000000007</v>
      </c>
      <c r="E10" s="41">
        <f>SUMIFS([1]Transfers!E:E,[1]Transfers!D:D,$C$4,[1]Transfers!B:B,"&gt;="&amp;B10,[1]Transfers!B:B,"&lt;"&amp;EDATE(B10,1))</f>
        <v>0</v>
      </c>
      <c r="F10" s="41">
        <f>SUMIFS([1]Transfers!E:E,[1]Transfers!C:C,$C$4,[1]Transfers!B:B,"&gt;="&amp;B10,[1]Transfers!B:B,"&lt;"&amp;EDATE(B10,1))</f>
        <v>0</v>
      </c>
      <c r="G10" s="41">
        <f t="shared" ref="G10:G19" si="4">ROUND(G9+C10-D10+E10-F10,2)</f>
        <v>26917.68</v>
      </c>
      <c r="H10" s="41">
        <v>26917.68</v>
      </c>
      <c r="I10" s="42" t="str">
        <f t="shared" ref="I10:I19" si="5">IF(OR(G10="",H10=""),"",IF(G10=H10,"ü", "û"))</f>
        <v>ü</v>
      </c>
      <c r="K10" s="43">
        <f t="shared" si="1"/>
        <v>46174</v>
      </c>
      <c r="L10" s="44">
        <f>SUMIFS([1]Receipts!H:H,[1]Receipts!B:B,$L$4,[1]Receipts!E:E,"&gt;="&amp;K10,[1]Receipts!E:E,"&lt;"&amp;EDATE(K10,1))</f>
        <v>0</v>
      </c>
      <c r="M10" s="41">
        <f>SUMIFS([1]Payments!J:J,[1]Payments!B:B,$L$4,[1]Payments!Q:Q,"&gt;="&amp;K10,[1]Payments!Q:Q,"&lt;"&amp;EDATE(K10,1))</f>
        <v>6649.22</v>
      </c>
      <c r="N10" s="41">
        <f>SUMIFS([1]Transfers!E:E,[1]Transfers!D:D,$L$4,[1]Transfers!B:B,"&gt;="&amp;K10,[1]Transfers!B:B,"&lt;"&amp;EDATE(K10,1))</f>
        <v>0</v>
      </c>
      <c r="O10" s="41">
        <f>SUMIFS([1]Transfers!E:E,[1]Transfers!C:C,$L$4,[1]Transfers!B:B,"&gt;="&amp;K10,[1]Transfers!B:B,"&lt;"&amp;EDATE(K10,1))</f>
        <v>0</v>
      </c>
      <c r="P10" s="41">
        <f t="shared" si="2"/>
        <v>57671.38</v>
      </c>
      <c r="Q10" s="41">
        <v>57671.38</v>
      </c>
      <c r="R10" s="42" t="str">
        <f t="shared" si="3"/>
        <v>ü</v>
      </c>
    </row>
    <row r="11" spans="1:21" x14ac:dyDescent="0.3">
      <c r="B11" s="43">
        <f t="shared" si="0"/>
        <v>46204</v>
      </c>
      <c r="C11" s="44">
        <f>SUMIFS([1]Receipts!H:H,[1]Receipts!B:B,$C$4,[1]Receipts!E:E,"&gt;="&amp;B11,[1]Receipts!E:E,"&lt;"&amp;EDATE(B11,1))</f>
        <v>0</v>
      </c>
      <c r="D11" s="41">
        <f>SUMIFS([1]Payments!J:J,[1]Payments!B:B,$C$4,[1]Payments!Q:Q,"&gt;="&amp;B11,[1]Payments!Q:Q,"&lt;"&amp;EDATE(B11,1))</f>
        <v>73.89</v>
      </c>
      <c r="E11" s="41">
        <f>SUMIFS([1]Transfers!E:E,[1]Transfers!D:D,$C$4,[1]Transfers!B:B,"&gt;="&amp;B11,[1]Transfers!B:B,"&lt;"&amp;EDATE(B11,1))</f>
        <v>0</v>
      </c>
      <c r="F11" s="41">
        <f>SUMIFS([1]Transfers!E:E,[1]Transfers!C:C,$C$4,[1]Transfers!B:B,"&gt;="&amp;B11,[1]Transfers!B:B,"&lt;"&amp;EDATE(B11,1))</f>
        <v>0</v>
      </c>
      <c r="G11" s="41">
        <f t="shared" si="4"/>
        <v>26843.79</v>
      </c>
      <c r="H11" s="45"/>
      <c r="I11" s="42" t="str">
        <f t="shared" si="5"/>
        <v/>
      </c>
      <c r="K11" s="43">
        <f t="shared" si="1"/>
        <v>46204</v>
      </c>
      <c r="L11" s="44">
        <f>SUMIFS([1]Receipts!H:H,[1]Receipts!B:B,$L$4,[1]Receipts!E:E,"&gt;="&amp;K11,[1]Receipts!E:E,"&lt;"&amp;EDATE(K11,1))</f>
        <v>0</v>
      </c>
      <c r="M11" s="41">
        <f>SUMIFS([1]Payments!J:J,[1]Payments!B:B,$L$4,[1]Payments!Q:Q,"&gt;="&amp;K11,[1]Payments!Q:Q,"&lt;"&amp;EDATE(K11,1))</f>
        <v>0</v>
      </c>
      <c r="N11" s="41">
        <f>SUMIFS([1]Transfers!E:E,[1]Transfers!D:D,$L$4,[1]Transfers!B:B,"&gt;="&amp;K11,[1]Transfers!B:B,"&lt;"&amp;EDATE(K11,1))</f>
        <v>0</v>
      </c>
      <c r="O11" s="41">
        <f>SUMIFS([1]Transfers!E:E,[1]Transfers!C:C,$L$4,[1]Transfers!B:B,"&gt;="&amp;K11,[1]Transfers!B:B,"&lt;"&amp;EDATE(K11,1))</f>
        <v>0</v>
      </c>
      <c r="P11" s="41">
        <f t="shared" si="2"/>
        <v>57671.38</v>
      </c>
      <c r="Q11" s="45"/>
      <c r="R11" s="42" t="str">
        <f t="shared" si="3"/>
        <v/>
      </c>
    </row>
    <row r="12" spans="1:21" x14ac:dyDescent="0.3">
      <c r="B12" s="43">
        <f t="shared" si="0"/>
        <v>46235</v>
      </c>
      <c r="C12" s="44">
        <f>SUMIFS([1]Receipts!H:H,[1]Receipts!B:B,$C$4,[1]Receipts!E:E,"&gt;="&amp;B12,[1]Receipts!E:E,"&lt;"&amp;EDATE(B12,1))</f>
        <v>0</v>
      </c>
      <c r="D12" s="41">
        <f>SUMIFS([1]Payments!J:J,[1]Payments!B:B,$C$4,[1]Payments!Q:Q,"&gt;="&amp;B12,[1]Payments!Q:Q,"&lt;"&amp;EDATE(B12,1))</f>
        <v>0</v>
      </c>
      <c r="E12" s="41">
        <f>SUMIFS([1]Transfers!E:E,[1]Transfers!D:D,$C$4,[1]Transfers!B:B,"&gt;="&amp;B12,[1]Transfers!B:B,"&lt;"&amp;EDATE(B12,1))</f>
        <v>0</v>
      </c>
      <c r="F12" s="41">
        <f>SUMIFS([1]Transfers!E:E,[1]Transfers!C:C,$C$4,[1]Transfers!B:B,"&gt;="&amp;B12,[1]Transfers!B:B,"&lt;"&amp;EDATE(B12,1))</f>
        <v>0</v>
      </c>
      <c r="G12" s="41">
        <f t="shared" si="4"/>
        <v>26843.79</v>
      </c>
      <c r="H12" s="45"/>
      <c r="I12" s="42" t="str">
        <f t="shared" si="5"/>
        <v/>
      </c>
      <c r="K12" s="43">
        <f t="shared" si="1"/>
        <v>46235</v>
      </c>
      <c r="L12" s="44">
        <f>SUMIFS([1]Receipts!H:H,[1]Receipts!B:B,$L$4,[1]Receipts!E:E,"&gt;="&amp;K12,[1]Receipts!E:E,"&lt;"&amp;EDATE(K12,1))</f>
        <v>0</v>
      </c>
      <c r="M12" s="41">
        <f>SUMIFS([1]Payments!J:J,[1]Payments!B:B,$L$4,[1]Payments!Q:Q,"&gt;="&amp;K12,[1]Payments!Q:Q,"&lt;"&amp;EDATE(K12,1))</f>
        <v>0</v>
      </c>
      <c r="N12" s="41">
        <f>SUMIFS([1]Transfers!E:E,[1]Transfers!D:D,$L$4,[1]Transfers!B:B,"&gt;="&amp;K12,[1]Transfers!B:B,"&lt;"&amp;EDATE(K12,1))</f>
        <v>0</v>
      </c>
      <c r="O12" s="41">
        <f>SUMIFS([1]Transfers!E:E,[1]Transfers!C:C,$L$4,[1]Transfers!B:B,"&gt;="&amp;K12,[1]Transfers!B:B,"&lt;"&amp;EDATE(K12,1))</f>
        <v>0</v>
      </c>
      <c r="P12" s="41">
        <f t="shared" si="2"/>
        <v>57671.38</v>
      </c>
      <c r="Q12" s="45"/>
      <c r="R12" s="42" t="str">
        <f t="shared" si="3"/>
        <v/>
      </c>
    </row>
    <row r="13" spans="1:21" x14ac:dyDescent="0.3">
      <c r="B13" s="43">
        <f t="shared" si="0"/>
        <v>46266</v>
      </c>
      <c r="C13" s="44">
        <f>SUMIFS([1]Receipts!H:H,[1]Receipts!B:B,$C$4,[1]Receipts!E:E,"&gt;="&amp;B13,[1]Receipts!E:E,"&lt;"&amp;EDATE(B13,1))</f>
        <v>0</v>
      </c>
      <c r="D13" s="41">
        <f>SUMIFS([1]Payments!J:J,[1]Payments!B:B,$C$4,[1]Payments!Q:Q,"&gt;="&amp;B13,[1]Payments!Q:Q,"&lt;"&amp;EDATE(B13,1))</f>
        <v>0</v>
      </c>
      <c r="E13" s="41">
        <f>SUMIFS([1]Transfers!E:E,[1]Transfers!D:D,$C$4,[1]Transfers!B:B,"&gt;="&amp;B13,[1]Transfers!B:B,"&lt;"&amp;EDATE(B13,1))</f>
        <v>0</v>
      </c>
      <c r="F13" s="41">
        <f>SUMIFS([1]Transfers!E:E,[1]Transfers!C:C,$C$4,[1]Transfers!B:B,"&gt;="&amp;B13,[1]Transfers!B:B,"&lt;"&amp;EDATE(B13,1))</f>
        <v>0</v>
      </c>
      <c r="G13" s="41">
        <f t="shared" si="4"/>
        <v>26843.79</v>
      </c>
      <c r="H13" s="45"/>
      <c r="I13" s="42" t="str">
        <f t="shared" si="5"/>
        <v/>
      </c>
      <c r="K13" s="43">
        <f t="shared" si="1"/>
        <v>46266</v>
      </c>
      <c r="L13" s="44">
        <f>SUMIFS([1]Receipts!H:H,[1]Receipts!B:B,$L$4,[1]Receipts!E:E,"&gt;="&amp;K13,[1]Receipts!E:E,"&lt;"&amp;EDATE(K13,1))</f>
        <v>0</v>
      </c>
      <c r="M13" s="41">
        <f>SUMIFS([1]Payments!J:J,[1]Payments!B:B,$L$4,[1]Payments!Q:Q,"&gt;="&amp;K13,[1]Payments!Q:Q,"&lt;"&amp;EDATE(K13,1))</f>
        <v>0</v>
      </c>
      <c r="N13" s="41">
        <f>SUMIFS([1]Transfers!E:E,[1]Transfers!D:D,$L$4,[1]Transfers!B:B,"&gt;="&amp;K13,[1]Transfers!B:B,"&lt;"&amp;EDATE(K13,1))</f>
        <v>0</v>
      </c>
      <c r="O13" s="41">
        <f>SUMIFS([1]Transfers!E:E,[1]Transfers!C:C,$L$4,[1]Transfers!B:B,"&gt;="&amp;K13,[1]Transfers!B:B,"&lt;"&amp;EDATE(K13,1))</f>
        <v>0</v>
      </c>
      <c r="P13" s="41">
        <f t="shared" si="2"/>
        <v>57671.38</v>
      </c>
      <c r="Q13" s="45"/>
      <c r="R13" s="42" t="str">
        <f t="shared" si="3"/>
        <v/>
      </c>
    </row>
    <row r="14" spans="1:21" x14ac:dyDescent="0.3">
      <c r="B14" s="43">
        <f t="shared" si="0"/>
        <v>46296</v>
      </c>
      <c r="C14" s="44">
        <f>SUMIFS([1]Receipts!H:H,[1]Receipts!B:B,$C$4,[1]Receipts!E:E,"&gt;="&amp;B14,[1]Receipts!E:E,"&lt;"&amp;EDATE(B14,1))</f>
        <v>0</v>
      </c>
      <c r="D14" s="41">
        <f>SUMIFS([1]Payments!J:J,[1]Payments!B:B,$C$4,[1]Payments!Q:Q,"&gt;="&amp;B14,[1]Payments!Q:Q,"&lt;"&amp;EDATE(B14,1))</f>
        <v>0</v>
      </c>
      <c r="E14" s="41">
        <f>SUMIFS([1]Transfers!E:E,[1]Transfers!D:D,$C$4,[1]Transfers!B:B,"&gt;="&amp;B14,[1]Transfers!B:B,"&lt;"&amp;EDATE(B14,1))</f>
        <v>0</v>
      </c>
      <c r="F14" s="41">
        <f>SUMIFS([1]Transfers!E:E,[1]Transfers!C:C,$C$4,[1]Transfers!B:B,"&gt;="&amp;B14,[1]Transfers!B:B,"&lt;"&amp;EDATE(B14,1))</f>
        <v>0</v>
      </c>
      <c r="G14" s="41">
        <f t="shared" si="4"/>
        <v>26843.79</v>
      </c>
      <c r="H14" s="45"/>
      <c r="I14" s="42" t="str">
        <f t="shared" si="5"/>
        <v/>
      </c>
      <c r="K14" s="43">
        <f t="shared" si="1"/>
        <v>46296</v>
      </c>
      <c r="L14" s="44">
        <f>SUMIFS([1]Receipts!H:H,[1]Receipts!B:B,$L$4,[1]Receipts!E:E,"&gt;="&amp;K14,[1]Receipts!E:E,"&lt;"&amp;EDATE(K14,1))</f>
        <v>0</v>
      </c>
      <c r="M14" s="41">
        <f>SUMIFS([1]Payments!J:J,[1]Payments!B:B,$L$4,[1]Payments!Q:Q,"&gt;="&amp;K14,[1]Payments!Q:Q,"&lt;"&amp;EDATE(K14,1))</f>
        <v>0</v>
      </c>
      <c r="N14" s="41">
        <f>SUMIFS([1]Transfers!E:E,[1]Transfers!D:D,$L$4,[1]Transfers!B:B,"&gt;="&amp;K14,[1]Transfers!B:B,"&lt;"&amp;EDATE(K14,1))</f>
        <v>0</v>
      </c>
      <c r="O14" s="41">
        <f>SUMIFS([1]Transfers!E:E,[1]Transfers!C:C,$L$4,[1]Transfers!B:B,"&gt;="&amp;K14,[1]Transfers!B:B,"&lt;"&amp;EDATE(K14,1))</f>
        <v>0</v>
      </c>
      <c r="P14" s="41">
        <f t="shared" si="2"/>
        <v>57671.38</v>
      </c>
      <c r="Q14" s="45"/>
      <c r="R14" s="42" t="str">
        <f t="shared" si="3"/>
        <v/>
      </c>
    </row>
    <row r="15" spans="1:21" x14ac:dyDescent="0.3">
      <c r="B15" s="43">
        <f t="shared" si="0"/>
        <v>46327</v>
      </c>
      <c r="C15" s="44">
        <f>SUMIFS([1]Receipts!H:H,[1]Receipts!B:B,$C$4,[1]Receipts!E:E,"&gt;="&amp;B15,[1]Receipts!E:E,"&lt;"&amp;EDATE(B15,1))</f>
        <v>0</v>
      </c>
      <c r="D15" s="41">
        <f>SUMIFS([1]Payments!J:J,[1]Payments!B:B,$C$4,[1]Payments!Q:Q,"&gt;="&amp;B15,[1]Payments!Q:Q,"&lt;"&amp;EDATE(B15,1))</f>
        <v>0</v>
      </c>
      <c r="E15" s="41">
        <f>SUMIFS([1]Transfers!E:E,[1]Transfers!D:D,$C$4,[1]Transfers!B:B,"&gt;="&amp;B15,[1]Transfers!B:B,"&lt;"&amp;EDATE(B15,1))</f>
        <v>0</v>
      </c>
      <c r="F15" s="41">
        <f>SUMIFS([1]Transfers!E:E,[1]Transfers!C:C,$C$4,[1]Transfers!B:B,"&gt;="&amp;B15,[1]Transfers!B:B,"&lt;"&amp;EDATE(B15,1))</f>
        <v>0</v>
      </c>
      <c r="G15" s="41">
        <f t="shared" si="4"/>
        <v>26843.79</v>
      </c>
      <c r="H15" s="45"/>
      <c r="I15" s="42" t="str">
        <f t="shared" si="5"/>
        <v/>
      </c>
      <c r="K15" s="43">
        <f t="shared" si="1"/>
        <v>46327</v>
      </c>
      <c r="L15" s="44">
        <f>SUMIFS([1]Receipts!H:H,[1]Receipts!B:B,$L$4,[1]Receipts!E:E,"&gt;="&amp;K15,[1]Receipts!E:E,"&lt;"&amp;EDATE(K15,1))</f>
        <v>0</v>
      </c>
      <c r="M15" s="41">
        <f>SUMIFS([1]Payments!J:J,[1]Payments!B:B,$L$4,[1]Payments!Q:Q,"&gt;="&amp;K15,[1]Payments!Q:Q,"&lt;"&amp;EDATE(K15,1))</f>
        <v>0</v>
      </c>
      <c r="N15" s="41">
        <f>SUMIFS([1]Transfers!E:E,[1]Transfers!D:D,$L$4,[1]Transfers!B:B,"&gt;="&amp;K15,[1]Transfers!B:B,"&lt;"&amp;EDATE(K15,1))</f>
        <v>0</v>
      </c>
      <c r="O15" s="41">
        <f>SUMIFS([1]Transfers!E:E,[1]Transfers!C:C,$L$4,[1]Transfers!B:B,"&gt;="&amp;K15,[1]Transfers!B:B,"&lt;"&amp;EDATE(K15,1))</f>
        <v>0</v>
      </c>
      <c r="P15" s="41">
        <f t="shared" si="2"/>
        <v>57671.38</v>
      </c>
      <c r="Q15" s="45"/>
      <c r="R15" s="42" t="str">
        <f t="shared" si="3"/>
        <v/>
      </c>
    </row>
    <row r="16" spans="1:21" x14ac:dyDescent="0.3">
      <c r="B16" s="43">
        <f t="shared" si="0"/>
        <v>46357</v>
      </c>
      <c r="C16" s="44">
        <f>SUMIFS([1]Receipts!H:H,[1]Receipts!B:B,$C$4,[1]Receipts!E:E,"&gt;="&amp;B16,[1]Receipts!E:E,"&lt;"&amp;EDATE(B16,1))</f>
        <v>0</v>
      </c>
      <c r="D16" s="41">
        <f>SUMIFS([1]Payments!J:J,[1]Payments!B:B,$C$4,[1]Payments!Q:Q,"&gt;="&amp;B16,[1]Payments!Q:Q,"&lt;"&amp;EDATE(B16,1))</f>
        <v>0</v>
      </c>
      <c r="E16" s="41">
        <f>SUMIFS([1]Transfers!E:E,[1]Transfers!D:D,$C$4,[1]Transfers!B:B,"&gt;="&amp;B16,[1]Transfers!B:B,"&lt;"&amp;EDATE(B16,1))</f>
        <v>0</v>
      </c>
      <c r="F16" s="41">
        <f>SUMIFS([1]Transfers!E:E,[1]Transfers!C:C,$C$4,[1]Transfers!B:B,"&gt;="&amp;B16,[1]Transfers!B:B,"&lt;"&amp;EDATE(B16,1))</f>
        <v>0</v>
      </c>
      <c r="G16" s="41">
        <f t="shared" si="4"/>
        <v>26843.79</v>
      </c>
      <c r="H16" s="45"/>
      <c r="I16" s="42" t="str">
        <f t="shared" si="5"/>
        <v/>
      </c>
      <c r="K16" s="43">
        <f t="shared" si="1"/>
        <v>46357</v>
      </c>
      <c r="L16" s="44">
        <f>SUMIFS([1]Receipts!H:H,[1]Receipts!B:B,$L$4,[1]Receipts!E:E,"&gt;="&amp;K16,[1]Receipts!E:E,"&lt;"&amp;EDATE(K16,1))</f>
        <v>0</v>
      </c>
      <c r="M16" s="41">
        <f>SUMIFS([1]Payments!J:J,[1]Payments!B:B,$L$4,[1]Payments!Q:Q,"&gt;="&amp;K16,[1]Payments!Q:Q,"&lt;"&amp;EDATE(K16,1))</f>
        <v>0</v>
      </c>
      <c r="N16" s="41">
        <f>SUMIFS([1]Transfers!E:E,[1]Transfers!D:D,$L$4,[1]Transfers!B:B,"&gt;="&amp;K16,[1]Transfers!B:B,"&lt;"&amp;EDATE(K16,1))</f>
        <v>0</v>
      </c>
      <c r="O16" s="41">
        <f>SUMIFS([1]Transfers!E:E,[1]Transfers!C:C,$L$4,[1]Transfers!B:B,"&gt;="&amp;K16,[1]Transfers!B:B,"&lt;"&amp;EDATE(K16,1))</f>
        <v>0</v>
      </c>
      <c r="P16" s="41">
        <f t="shared" si="2"/>
        <v>57671.38</v>
      </c>
      <c r="Q16" s="45"/>
      <c r="R16" s="42" t="str">
        <f t="shared" si="3"/>
        <v/>
      </c>
    </row>
    <row r="17" spans="1:20" x14ac:dyDescent="0.3">
      <c r="B17" s="43">
        <f t="shared" si="0"/>
        <v>46388</v>
      </c>
      <c r="C17" s="44">
        <f>SUMIFS([1]Receipts!H:H,[1]Receipts!B:B,$C$4,[1]Receipts!E:E,"&gt;="&amp;B17,[1]Receipts!E:E,"&lt;"&amp;EDATE(B17,1))</f>
        <v>0</v>
      </c>
      <c r="D17" s="41">
        <f>SUMIFS([1]Payments!J:J,[1]Payments!B:B,$C$4,[1]Payments!Q:Q,"&gt;="&amp;B17,[1]Payments!Q:Q,"&lt;"&amp;EDATE(B17,1))</f>
        <v>0</v>
      </c>
      <c r="E17" s="41">
        <f>SUMIFS([1]Transfers!E:E,[1]Transfers!D:D,$C$4,[1]Transfers!B:B,"&gt;="&amp;B17,[1]Transfers!B:B,"&lt;"&amp;EDATE(B17,1))</f>
        <v>0</v>
      </c>
      <c r="F17" s="41">
        <f>SUMIFS([1]Transfers!E:E,[1]Transfers!C:C,$C$4,[1]Transfers!B:B,"&gt;="&amp;B17,[1]Transfers!B:B,"&lt;"&amp;EDATE(B17,1))</f>
        <v>0</v>
      </c>
      <c r="G17" s="41">
        <f t="shared" si="4"/>
        <v>26843.79</v>
      </c>
      <c r="H17" s="45"/>
      <c r="I17" s="42" t="str">
        <f t="shared" si="5"/>
        <v/>
      </c>
      <c r="K17" s="43">
        <f t="shared" si="1"/>
        <v>46388</v>
      </c>
      <c r="L17" s="44">
        <f>SUMIFS([1]Receipts!H:H,[1]Receipts!B:B,$L$4,[1]Receipts!E:E,"&gt;="&amp;K17,[1]Receipts!E:E,"&lt;"&amp;EDATE(K17,1))</f>
        <v>0</v>
      </c>
      <c r="M17" s="41">
        <f>SUMIFS([1]Payments!J:J,[1]Payments!B:B,$L$4,[1]Payments!Q:Q,"&gt;="&amp;K17,[1]Payments!Q:Q,"&lt;"&amp;EDATE(K17,1))</f>
        <v>0</v>
      </c>
      <c r="N17" s="41">
        <f>SUMIFS([1]Transfers!E:E,[1]Transfers!D:D,$L$4,[1]Transfers!B:B,"&gt;="&amp;K17,[1]Transfers!B:B,"&lt;"&amp;EDATE(K17,1))</f>
        <v>0</v>
      </c>
      <c r="O17" s="41">
        <f>SUMIFS([1]Transfers!E:E,[1]Transfers!C:C,$L$4,[1]Transfers!B:B,"&gt;="&amp;K17,[1]Transfers!B:B,"&lt;"&amp;EDATE(K17,1))</f>
        <v>0</v>
      </c>
      <c r="P17" s="41">
        <f t="shared" si="2"/>
        <v>57671.38</v>
      </c>
      <c r="Q17" s="45"/>
      <c r="R17" s="42" t="str">
        <f t="shared" si="3"/>
        <v/>
      </c>
    </row>
    <row r="18" spans="1:20" x14ac:dyDescent="0.3">
      <c r="B18" s="43">
        <f t="shared" si="0"/>
        <v>46419</v>
      </c>
      <c r="C18" s="44">
        <f>SUMIFS([1]Receipts!H:H,[1]Receipts!B:B,$C$4,[1]Receipts!E:E,"&gt;="&amp;B18,[1]Receipts!E:E,"&lt;"&amp;EDATE(B18,1))</f>
        <v>0</v>
      </c>
      <c r="D18" s="41">
        <f>SUMIFS([1]Payments!J:J,[1]Payments!B:B,$C$4,[1]Payments!Q:Q,"&gt;="&amp;B18,[1]Payments!Q:Q,"&lt;"&amp;EDATE(B18,1))</f>
        <v>0</v>
      </c>
      <c r="E18" s="41">
        <f>SUMIFS([1]Transfers!E:E,[1]Transfers!D:D,$C$4,[1]Transfers!B:B,"&gt;="&amp;B18,[1]Transfers!B:B,"&lt;"&amp;EDATE(B18,1))</f>
        <v>0</v>
      </c>
      <c r="F18" s="41">
        <f>SUMIFS([1]Transfers!E:E,[1]Transfers!C:C,$C$4,[1]Transfers!B:B,"&gt;="&amp;B18,[1]Transfers!B:B,"&lt;"&amp;EDATE(B18,1))</f>
        <v>0</v>
      </c>
      <c r="G18" s="41">
        <f t="shared" si="4"/>
        <v>26843.79</v>
      </c>
      <c r="H18" s="46"/>
      <c r="I18" s="42" t="str">
        <f t="shared" si="5"/>
        <v/>
      </c>
      <c r="K18" s="43">
        <f t="shared" si="1"/>
        <v>46419</v>
      </c>
      <c r="L18" s="44">
        <f>SUMIFS([1]Receipts!H:H,[1]Receipts!B:B,$L$4,[1]Receipts!E:E,"&gt;="&amp;K18,[1]Receipts!E:E,"&lt;"&amp;EDATE(K18,1))</f>
        <v>0</v>
      </c>
      <c r="M18" s="41">
        <f>SUMIFS([1]Payments!J:J,[1]Payments!B:B,$L$4,[1]Payments!Q:Q,"&gt;="&amp;K18,[1]Payments!Q:Q,"&lt;"&amp;EDATE(K18,1))</f>
        <v>0</v>
      </c>
      <c r="N18" s="41">
        <f>SUMIFS([1]Transfers!E:E,[1]Transfers!D:D,$L$4,[1]Transfers!B:B,"&gt;="&amp;K18,[1]Transfers!B:B,"&lt;"&amp;EDATE(K18,1))</f>
        <v>0</v>
      </c>
      <c r="O18" s="41">
        <f>SUMIFS([1]Transfers!E:E,[1]Transfers!C:C,$L$4,[1]Transfers!B:B,"&gt;="&amp;K18,[1]Transfers!B:B,"&lt;"&amp;EDATE(K18,1))</f>
        <v>0</v>
      </c>
      <c r="P18" s="41">
        <f t="shared" si="2"/>
        <v>57671.38</v>
      </c>
      <c r="Q18" s="46"/>
      <c r="R18" s="42" t="str">
        <f t="shared" si="3"/>
        <v/>
      </c>
    </row>
    <row r="19" spans="1:20" x14ac:dyDescent="0.3">
      <c r="B19" s="43">
        <f t="shared" si="0"/>
        <v>46447</v>
      </c>
      <c r="C19" s="44">
        <f>SUMIFS([1]Receipts!H:H,[1]Receipts!B:B,$C$4,[1]Receipts!E:E,"&gt;="&amp;B19,[1]Receipts!E:E,"&lt;"&amp;EDATE(B19,1))</f>
        <v>0</v>
      </c>
      <c r="D19" s="41">
        <f>SUMIFS([1]Payments!J:J,[1]Payments!B:B,$C$4,[1]Payments!Q:Q,"&gt;="&amp;B19,[1]Payments!Q:Q,"&lt;"&amp;EDATE(B19,1))</f>
        <v>0</v>
      </c>
      <c r="E19" s="41">
        <f>SUMIFS([1]Transfers!E:E,[1]Transfers!D:D,$C$4,[1]Transfers!B:B,"&gt;="&amp;B19,[1]Transfers!B:B,"&lt;"&amp;EDATE(B19,1))</f>
        <v>0</v>
      </c>
      <c r="F19" s="41">
        <f>SUMIFS([1]Transfers!E:E,[1]Transfers!C:C,$C$4,[1]Transfers!B:B,"&gt;="&amp;B19,[1]Transfers!B:B,"&lt;"&amp;EDATE(B19,1))</f>
        <v>0</v>
      </c>
      <c r="G19" s="41">
        <f t="shared" si="4"/>
        <v>26843.79</v>
      </c>
      <c r="H19" s="46"/>
      <c r="I19" s="42" t="str">
        <f t="shared" si="5"/>
        <v/>
      </c>
      <c r="K19" s="43">
        <f t="shared" si="1"/>
        <v>46447</v>
      </c>
      <c r="L19" s="44">
        <f>SUMIFS([1]Receipts!H:H,[1]Receipts!B:B,$L$4,[1]Receipts!E:E,"&gt;="&amp;K19,[1]Receipts!E:E,"&lt;"&amp;EDATE(K19,1))</f>
        <v>0</v>
      </c>
      <c r="M19" s="41">
        <f>SUMIFS([1]Payments!J:J,[1]Payments!B:B,$L$4,[1]Payments!Q:Q,"&gt;="&amp;K19,[1]Payments!Q:Q,"&lt;"&amp;EDATE(K19,1))</f>
        <v>0</v>
      </c>
      <c r="N19" s="41">
        <f>SUMIFS([1]Transfers!E:E,[1]Transfers!D:D,$L$4,[1]Transfers!B:B,"&gt;="&amp;K19,[1]Transfers!B:B,"&lt;"&amp;EDATE(K19,1))</f>
        <v>0</v>
      </c>
      <c r="O19" s="41">
        <f>SUMIFS([1]Transfers!E:E,[1]Transfers!C:C,$L$4,[1]Transfers!B:B,"&gt;="&amp;K19,[1]Transfers!B:B,"&lt;"&amp;EDATE(K19,1))</f>
        <v>0</v>
      </c>
      <c r="P19" s="41">
        <f t="shared" si="2"/>
        <v>57671.38</v>
      </c>
      <c r="Q19" s="46"/>
      <c r="R19" s="42" t="str">
        <f t="shared" si="3"/>
        <v/>
      </c>
    </row>
    <row r="20" spans="1:20" s="1" customFormat="1" x14ac:dyDescent="0.3">
      <c r="A20" s="33"/>
      <c r="B20" s="47" t="s">
        <v>78</v>
      </c>
      <c r="C20" s="48">
        <f>SUM(C8:C19)</f>
        <v>171479.31</v>
      </c>
      <c r="D20" s="48">
        <f>SUM(D8:D19)</f>
        <v>24143.690000000002</v>
      </c>
      <c r="E20" s="48">
        <f>SUM(E8:E19)</f>
        <v>0</v>
      </c>
      <c r="F20" s="48">
        <f>SUM(F8:F19)</f>
        <v>129431.65</v>
      </c>
      <c r="G20" s="49"/>
      <c r="H20" s="49"/>
      <c r="I20" s="34"/>
      <c r="J20" s="33"/>
      <c r="K20" s="47" t="s">
        <v>78</v>
      </c>
      <c r="L20" s="48">
        <f>SUM(L8:L19)</f>
        <v>0</v>
      </c>
      <c r="M20" s="48">
        <f>SUM(M8:M19)</f>
        <v>13530.869999999999</v>
      </c>
      <c r="N20" s="48">
        <f>SUM(N8:N19)</f>
        <v>33131.65</v>
      </c>
      <c r="O20" s="48">
        <f>SUM(O8:O19)</f>
        <v>0</v>
      </c>
      <c r="P20" s="49"/>
      <c r="Q20" s="50"/>
      <c r="R20" s="34"/>
    </row>
    <row r="21" spans="1:20" x14ac:dyDescent="0.3">
      <c r="Q21" s="49"/>
    </row>
    <row r="22" spans="1:20" s="32" customFormat="1" x14ac:dyDescent="0.3">
      <c r="A22" s="33"/>
      <c r="B22" s="34"/>
      <c r="C22" s="33"/>
      <c r="D22" s="33"/>
      <c r="E22" s="33"/>
      <c r="F22" s="33"/>
      <c r="G22" s="33"/>
      <c r="H22" s="33"/>
      <c r="I22" s="34" t="s">
        <v>79</v>
      </c>
      <c r="J22" s="33"/>
      <c r="K22" s="34"/>
      <c r="L22" s="33"/>
      <c r="M22" s="49"/>
      <c r="N22" s="33"/>
      <c r="O22" s="33"/>
      <c r="P22" s="33"/>
      <c r="Q22" s="33"/>
      <c r="R22" s="34"/>
    </row>
    <row r="23" spans="1:20" x14ac:dyDescent="0.3">
      <c r="B23" s="31"/>
      <c r="C23" s="75" t="str">
        <f>[1]SETUP!B20</f>
        <v>Salary</v>
      </c>
      <c r="D23" s="73"/>
      <c r="E23" s="73"/>
      <c r="F23" s="73"/>
      <c r="G23" s="73"/>
      <c r="H23" s="73"/>
      <c r="I23" s="73"/>
    </row>
    <row r="24" spans="1:20" x14ac:dyDescent="0.3">
      <c r="C24" s="35" t="s">
        <v>58</v>
      </c>
      <c r="D24" s="35" t="s">
        <v>69</v>
      </c>
      <c r="E24" s="35" t="s">
        <v>70</v>
      </c>
      <c r="F24" s="35" t="s">
        <v>70</v>
      </c>
      <c r="G24" s="35" t="s">
        <v>71</v>
      </c>
      <c r="H24" s="35" t="s">
        <v>5</v>
      </c>
      <c r="I24" s="35" t="s">
        <v>5</v>
      </c>
    </row>
    <row r="25" spans="1:20" x14ac:dyDescent="0.3">
      <c r="C25" s="37"/>
      <c r="D25" s="37"/>
      <c r="E25" s="37" t="s">
        <v>72</v>
      </c>
      <c r="F25" s="37" t="s">
        <v>73</v>
      </c>
      <c r="G25" s="37" t="s">
        <v>74</v>
      </c>
      <c r="H25" s="37" t="s">
        <v>75</v>
      </c>
      <c r="I25" s="37" t="s">
        <v>76</v>
      </c>
      <c r="K25" s="51"/>
    </row>
    <row r="26" spans="1:20" x14ac:dyDescent="0.3">
      <c r="B26" s="38" t="s">
        <v>77</v>
      </c>
      <c r="C26" s="39"/>
      <c r="D26" s="40"/>
      <c r="E26" s="40"/>
      <c r="F26" s="40"/>
      <c r="G26" s="41">
        <f>VLOOKUP(C23,[1]SETUP!B:C,2,FALSE)</f>
        <v>6383.95</v>
      </c>
      <c r="H26" s="41"/>
      <c r="I26" s="42" t="str">
        <f t="shared" ref="I26:I38" si="6">IF(OR(G26="",H26=""),"",IF(G26=H26,"ü", "û"))</f>
        <v/>
      </c>
      <c r="K26" s="51"/>
      <c r="L26" s="49"/>
    </row>
    <row r="27" spans="1:20" x14ac:dyDescent="0.3">
      <c r="B27" s="43">
        <f>B8</f>
        <v>46113</v>
      </c>
      <c r="C27" s="44">
        <f>SUMIFS([1]Receipts!H:H,[1]Receipts!B:B,$C$23,[1]Receipts!E:E,"&gt;="&amp;B27,[1]Receipts!E:E,"&lt;"&amp;EDATE(B27,1))</f>
        <v>0</v>
      </c>
      <c r="D27" s="41">
        <f>SUMIFS([1]Payments!J:J,[1]Payments!B:B,$C$23,[1]Payments!Q:Q,"&gt;="&amp;B27,[1]Payments!Q:Q,"&lt;"&amp;EDATE(B27,1))</f>
        <v>7521.6</v>
      </c>
      <c r="E27" s="41">
        <f>SUMIFS([1]Transfers!E:E,[1]Transfers!D:D,$C$23,[1]Transfers!B:B,"&gt;="&amp;B27,[1]Transfers!B:B,"&lt;"&amp;EDATE(B27,1))</f>
        <v>96300</v>
      </c>
      <c r="F27" s="41">
        <f>SUMIFS([1]Transfers!E:E,[1]Transfers!C:C,$C$23,[1]Transfers!B:B,"&gt;="&amp;B27,[1]Transfers!B:B,"&lt;"&amp;EDATE(B27,1))</f>
        <v>0</v>
      </c>
      <c r="G27" s="41">
        <f>ROUND(G26+C27-D27+E27-F27,2)</f>
        <v>95162.35</v>
      </c>
      <c r="H27" s="41">
        <v>95162.35</v>
      </c>
      <c r="I27" s="42" t="str">
        <f t="shared" si="6"/>
        <v>ü</v>
      </c>
      <c r="K27" s="51"/>
      <c r="L27" s="52"/>
    </row>
    <row r="28" spans="1:20" x14ac:dyDescent="0.3">
      <c r="B28" s="43">
        <f t="shared" ref="B28:B38" si="7">EDATE(B27,1)</f>
        <v>46143</v>
      </c>
      <c r="C28" s="44">
        <f>SUMIFS([1]Receipts!H:H,[1]Receipts!B:B,$C$23,[1]Receipts!E:E,"&gt;="&amp;B28,[1]Receipts!E:E,"&lt;"&amp;EDATE(B28,1))</f>
        <v>0</v>
      </c>
      <c r="D28" s="41">
        <f>SUMIFS([1]Payments!J:J,[1]Payments!B:B,$C$23,[1]Payments!Q:Q,"&gt;="&amp;B28,[1]Payments!Q:Q,"&lt;"&amp;EDATE(B28,1))</f>
        <v>7521.5999999999995</v>
      </c>
      <c r="E28" s="41">
        <f>SUMIFS([1]Transfers!E:E,[1]Transfers!D:D,$C$23,[1]Transfers!B:B,"&gt;="&amp;B28,[1]Transfers!B:B,"&lt;"&amp;EDATE(B28,1))</f>
        <v>0</v>
      </c>
      <c r="F28" s="41">
        <f>SUMIFS([1]Transfers!E:E,[1]Transfers!C:C,$C$23,[1]Transfers!B:B,"&gt;="&amp;B28,[1]Transfers!B:B,"&lt;"&amp;EDATE(B28,1))</f>
        <v>0</v>
      </c>
      <c r="G28" s="41">
        <f t="shared" ref="G28:G38" si="8">ROUND(G27+C28-D28+E28-F28,2)</f>
        <v>87640.75</v>
      </c>
      <c r="H28" s="41">
        <v>87640.75</v>
      </c>
      <c r="I28" s="42" t="str">
        <f t="shared" si="6"/>
        <v>ü</v>
      </c>
    </row>
    <row r="29" spans="1:20" x14ac:dyDescent="0.3">
      <c r="B29" s="43">
        <f t="shared" si="7"/>
        <v>46174</v>
      </c>
      <c r="C29" s="44">
        <f>SUMIFS([1]Receipts!H:H,[1]Receipts!B:B,$C$23,[1]Receipts!E:E,"&gt;="&amp;B29,[1]Receipts!E:E,"&lt;"&amp;EDATE(B29,1))</f>
        <v>0</v>
      </c>
      <c r="D29" s="41">
        <f>SUMIFS([1]Payments!J:J,[1]Payments!B:B,$C$23,[1]Payments!Q:Q,"&gt;="&amp;B29,[1]Payments!Q:Q,"&lt;"&amp;EDATE(B29,1))</f>
        <v>7521.5999999999995</v>
      </c>
      <c r="E29" s="41">
        <f>SUMIFS([1]Transfers!E:E,[1]Transfers!D:D,$C$23,[1]Transfers!B:B,"&gt;="&amp;B29,[1]Transfers!B:B,"&lt;"&amp;EDATE(B29,1))</f>
        <v>0</v>
      </c>
      <c r="F29" s="41">
        <f>SUMIFS([1]Transfers!E:E,[1]Transfers!C:C,$C$23,[1]Transfers!B:B,"&gt;="&amp;B29,[1]Transfers!B:B,"&lt;"&amp;EDATE(B29,1))</f>
        <v>0</v>
      </c>
      <c r="G29" s="41">
        <f t="shared" si="8"/>
        <v>80119.149999999994</v>
      </c>
      <c r="H29" s="41">
        <v>80119.149999999994</v>
      </c>
      <c r="I29" s="42" t="str">
        <f t="shared" si="6"/>
        <v>ü</v>
      </c>
    </row>
    <row r="30" spans="1:20" x14ac:dyDescent="0.3">
      <c r="B30" s="43">
        <f t="shared" si="7"/>
        <v>46204</v>
      </c>
      <c r="C30" s="44">
        <f>SUMIFS([1]Receipts!H:H,[1]Receipts!B:B,$C$23,[1]Receipts!E:E,"&gt;="&amp;B30,[1]Receipts!E:E,"&lt;"&amp;EDATE(B30,1))</f>
        <v>0</v>
      </c>
      <c r="D30" s="41">
        <f>SUMIFS([1]Payments!J:J,[1]Payments!B:B,$C$23,[1]Payments!Q:Q,"&gt;="&amp;B30,[1]Payments!Q:Q,"&lt;"&amp;EDATE(B30,1))</f>
        <v>7521.5999999999995</v>
      </c>
      <c r="E30" s="41">
        <f>SUMIFS([1]Transfers!E:E,[1]Transfers!D:D,$C$23,[1]Transfers!B:B,"&gt;="&amp;B30,[1]Transfers!B:B,"&lt;"&amp;EDATE(B30,1))</f>
        <v>0</v>
      </c>
      <c r="F30" s="41">
        <f>SUMIFS([1]Transfers!E:E,[1]Transfers!C:C,$C$23,[1]Transfers!B:B,"&gt;="&amp;B30,[1]Transfers!B:B,"&lt;"&amp;EDATE(B30,1))</f>
        <v>0</v>
      </c>
      <c r="G30" s="41">
        <f t="shared" si="8"/>
        <v>72597.55</v>
      </c>
      <c r="H30" s="45"/>
      <c r="I30" s="42" t="str">
        <f t="shared" si="6"/>
        <v/>
      </c>
      <c r="T30" s="33" t="s">
        <v>80</v>
      </c>
    </row>
    <row r="31" spans="1:20" x14ac:dyDescent="0.3">
      <c r="B31" s="43">
        <f t="shared" si="7"/>
        <v>46235</v>
      </c>
      <c r="C31" s="44">
        <f>SUMIFS([1]Receipts!H:H,[1]Receipts!B:B,$C$23,[1]Receipts!E:E,"&gt;="&amp;B31,[1]Receipts!E:E,"&lt;"&amp;EDATE(B31,1))</f>
        <v>0</v>
      </c>
      <c r="D31" s="41">
        <f>SUMIFS([1]Payments!J:J,[1]Payments!B:B,$C$23,[1]Payments!Q:Q,"&gt;="&amp;B31,[1]Payments!Q:Q,"&lt;"&amp;EDATE(B31,1))</f>
        <v>0</v>
      </c>
      <c r="E31" s="41">
        <f>SUMIFS([1]Transfers!E:E,[1]Transfers!D:D,$C$23,[1]Transfers!B:B,"&gt;="&amp;B31,[1]Transfers!B:B,"&lt;"&amp;EDATE(B31,1))</f>
        <v>0</v>
      </c>
      <c r="F31" s="41">
        <f>SUMIFS([1]Transfers!E:E,[1]Transfers!C:C,$C$23,[1]Transfers!B:B,"&gt;="&amp;B31,[1]Transfers!B:B,"&lt;"&amp;EDATE(B31,1))</f>
        <v>0</v>
      </c>
      <c r="G31" s="41">
        <f t="shared" si="8"/>
        <v>72597.55</v>
      </c>
      <c r="H31" s="45"/>
      <c r="I31" s="42" t="str">
        <f t="shared" si="6"/>
        <v/>
      </c>
    </row>
    <row r="32" spans="1:20" x14ac:dyDescent="0.3">
      <c r="B32" s="43">
        <f t="shared" si="7"/>
        <v>46266</v>
      </c>
      <c r="C32" s="44">
        <f>SUMIFS([1]Receipts!H:H,[1]Receipts!B:B,$C$23,[1]Receipts!E:E,"&gt;="&amp;B32,[1]Receipts!E:E,"&lt;"&amp;EDATE(B32,1))</f>
        <v>0</v>
      </c>
      <c r="D32" s="41">
        <f>SUMIFS([1]Payments!J:J,[1]Payments!B:B,$C$23,[1]Payments!Q:Q,"&gt;="&amp;B32,[1]Payments!Q:Q,"&lt;"&amp;EDATE(B32,1))</f>
        <v>0</v>
      </c>
      <c r="E32" s="41">
        <f>SUMIFS([1]Transfers!E:E,[1]Transfers!D:D,$C$23,[1]Transfers!B:B,"&gt;="&amp;B32,[1]Transfers!B:B,"&lt;"&amp;EDATE(B32,1))</f>
        <v>0</v>
      </c>
      <c r="F32" s="41">
        <f>SUMIFS([1]Transfers!E:E,[1]Transfers!C:C,$C$23,[1]Transfers!B:B,"&gt;="&amp;B32,[1]Transfers!B:B,"&lt;"&amp;EDATE(B32,1))</f>
        <v>0</v>
      </c>
      <c r="G32" s="41">
        <f t="shared" si="8"/>
        <v>72597.55</v>
      </c>
      <c r="H32" s="45"/>
      <c r="I32" s="42" t="str">
        <f t="shared" si="6"/>
        <v/>
      </c>
    </row>
    <row r="33" spans="2:14" x14ac:dyDescent="0.3">
      <c r="B33" s="43">
        <f t="shared" si="7"/>
        <v>46296</v>
      </c>
      <c r="C33" s="44">
        <f>SUMIFS([1]Receipts!H:H,[1]Receipts!B:B,$C$23,[1]Receipts!E:E,"&gt;="&amp;B33,[1]Receipts!E:E,"&lt;"&amp;EDATE(B33,1))</f>
        <v>0</v>
      </c>
      <c r="D33" s="41">
        <f>SUMIFS([1]Payments!J:J,[1]Payments!B:B,$C$23,[1]Payments!Q:Q,"&gt;="&amp;B33,[1]Payments!Q:Q,"&lt;"&amp;EDATE(B33,1))</f>
        <v>0</v>
      </c>
      <c r="E33" s="41">
        <f>SUMIFS([1]Transfers!E:E,[1]Transfers!D:D,$C$23,[1]Transfers!B:B,"&gt;="&amp;B33,[1]Transfers!B:B,"&lt;"&amp;EDATE(B33,1))</f>
        <v>0</v>
      </c>
      <c r="F33" s="41">
        <f>SUMIFS([1]Transfers!E:E,[1]Transfers!C:C,$C$23,[1]Transfers!B:B,"&gt;="&amp;B33,[1]Transfers!B:B,"&lt;"&amp;EDATE(B33,1))</f>
        <v>0</v>
      </c>
      <c r="G33" s="41">
        <f t="shared" si="8"/>
        <v>72597.55</v>
      </c>
      <c r="H33" s="45"/>
      <c r="I33" s="42" t="str">
        <f t="shared" si="6"/>
        <v/>
      </c>
    </row>
    <row r="34" spans="2:14" x14ac:dyDescent="0.3">
      <c r="B34" s="43">
        <f t="shared" si="7"/>
        <v>46327</v>
      </c>
      <c r="C34" s="44">
        <f>SUMIFS([1]Receipts!H:H,[1]Receipts!B:B,$C$23,[1]Receipts!E:E,"&gt;="&amp;B34,[1]Receipts!E:E,"&lt;"&amp;EDATE(B34,1))</f>
        <v>0</v>
      </c>
      <c r="D34" s="41">
        <f>SUMIFS([1]Payments!J:J,[1]Payments!B:B,$C$23,[1]Payments!Q:Q,"&gt;="&amp;B34,[1]Payments!Q:Q,"&lt;"&amp;EDATE(B34,1))</f>
        <v>0</v>
      </c>
      <c r="E34" s="41">
        <f>SUMIFS([1]Transfers!E:E,[1]Transfers!D:D,$C$23,[1]Transfers!B:B,"&gt;="&amp;B34,[1]Transfers!B:B,"&lt;"&amp;EDATE(B34,1))</f>
        <v>0</v>
      </c>
      <c r="F34" s="41">
        <f>SUMIFS([1]Transfers!E:E,[1]Transfers!C:C,$C$23,[1]Transfers!B:B,"&gt;="&amp;B34,[1]Transfers!B:B,"&lt;"&amp;EDATE(B34,1))</f>
        <v>0</v>
      </c>
      <c r="G34" s="41">
        <f t="shared" si="8"/>
        <v>72597.55</v>
      </c>
      <c r="H34" s="45"/>
      <c r="I34" s="42" t="str">
        <f t="shared" si="6"/>
        <v/>
      </c>
    </row>
    <row r="35" spans="2:14" x14ac:dyDescent="0.3">
      <c r="B35" s="43">
        <f t="shared" si="7"/>
        <v>46357</v>
      </c>
      <c r="C35" s="44">
        <f>SUMIFS([1]Receipts!H:H,[1]Receipts!B:B,$C$23,[1]Receipts!E:E,"&gt;="&amp;B35,[1]Receipts!E:E,"&lt;"&amp;EDATE(B35,1))</f>
        <v>0</v>
      </c>
      <c r="D35" s="41">
        <f>SUMIFS([1]Payments!J:J,[1]Payments!B:B,$C$23,[1]Payments!Q:Q,"&gt;="&amp;B35,[1]Payments!Q:Q,"&lt;"&amp;EDATE(B35,1))</f>
        <v>0</v>
      </c>
      <c r="E35" s="41">
        <f>SUMIFS([1]Transfers!E:E,[1]Transfers!D:D,$C$23,[1]Transfers!B:B,"&gt;="&amp;B35,[1]Transfers!B:B,"&lt;"&amp;EDATE(B35,1))</f>
        <v>0</v>
      </c>
      <c r="F35" s="41">
        <f>SUMIFS([1]Transfers!E:E,[1]Transfers!C:C,$C$23,[1]Transfers!B:B,"&gt;="&amp;B35,[1]Transfers!B:B,"&lt;"&amp;EDATE(B35,1))</f>
        <v>0</v>
      </c>
      <c r="G35" s="41">
        <f t="shared" si="8"/>
        <v>72597.55</v>
      </c>
      <c r="H35" s="45"/>
      <c r="I35" s="42" t="str">
        <f t="shared" si="6"/>
        <v/>
      </c>
    </row>
    <row r="36" spans="2:14" x14ac:dyDescent="0.3">
      <c r="B36" s="43">
        <f t="shared" si="7"/>
        <v>46388</v>
      </c>
      <c r="C36" s="44">
        <f>SUMIFS([1]Receipts!H:H,[1]Receipts!B:B,$C$23,[1]Receipts!E:E,"&gt;="&amp;B36,[1]Receipts!E:E,"&lt;"&amp;EDATE(B36,1))</f>
        <v>0</v>
      </c>
      <c r="D36" s="41">
        <f>SUMIFS([1]Payments!J:J,[1]Payments!B:B,$C$23,[1]Payments!Q:Q,"&gt;="&amp;B36,[1]Payments!Q:Q,"&lt;"&amp;EDATE(B36,1))</f>
        <v>0</v>
      </c>
      <c r="E36" s="41">
        <f>SUMIFS([1]Transfers!E:E,[1]Transfers!D:D,$C$23,[1]Transfers!B:B,"&gt;="&amp;B36,[1]Transfers!B:B,"&lt;"&amp;EDATE(B36,1))</f>
        <v>0</v>
      </c>
      <c r="F36" s="41">
        <f>SUMIFS([1]Transfers!E:E,[1]Transfers!C:C,$C$23,[1]Transfers!B:B,"&gt;="&amp;B36,[1]Transfers!B:B,"&lt;"&amp;EDATE(B36,1))</f>
        <v>0</v>
      </c>
      <c r="G36" s="41">
        <f t="shared" si="8"/>
        <v>72597.55</v>
      </c>
      <c r="H36" s="45"/>
      <c r="I36" s="42" t="str">
        <f t="shared" si="6"/>
        <v/>
      </c>
    </row>
    <row r="37" spans="2:14" x14ac:dyDescent="0.3">
      <c r="B37" s="43">
        <f t="shared" si="7"/>
        <v>46419</v>
      </c>
      <c r="C37" s="44">
        <f>SUMIFS([1]Receipts!H:H,[1]Receipts!B:B,$C$23,[1]Receipts!E:E,"&gt;="&amp;B37,[1]Receipts!E:E,"&lt;"&amp;EDATE(B37,1))</f>
        <v>0</v>
      </c>
      <c r="D37" s="41">
        <f>SUMIFS([1]Payments!J:J,[1]Payments!B:B,$C$23,[1]Payments!Q:Q,"&gt;="&amp;B37,[1]Payments!Q:Q,"&lt;"&amp;EDATE(B37,1))</f>
        <v>0</v>
      </c>
      <c r="E37" s="41">
        <f>SUMIFS([1]Transfers!E:E,[1]Transfers!D:D,$C$23,[1]Transfers!B:B,"&gt;="&amp;B37,[1]Transfers!B:B,"&lt;"&amp;EDATE(B37,1))</f>
        <v>0</v>
      </c>
      <c r="F37" s="41">
        <f>SUMIFS([1]Transfers!E:E,[1]Transfers!C:C,$C$23,[1]Transfers!B:B,"&gt;="&amp;B37,[1]Transfers!B:B,"&lt;"&amp;EDATE(B37,1))</f>
        <v>0</v>
      </c>
      <c r="G37" s="41">
        <f t="shared" si="8"/>
        <v>72597.55</v>
      </c>
      <c r="H37" s="46"/>
      <c r="I37" s="42" t="str">
        <f t="shared" si="6"/>
        <v/>
      </c>
    </row>
    <row r="38" spans="2:14" x14ac:dyDescent="0.3">
      <c r="B38" s="43">
        <f t="shared" si="7"/>
        <v>46447</v>
      </c>
      <c r="C38" s="44">
        <f>SUMIFS([1]Receipts!H:H,[1]Receipts!B:B,$C$23,[1]Receipts!E:E,"&gt;="&amp;B38,[1]Receipts!E:E,"&lt;"&amp;EDATE(B38,1))</f>
        <v>0</v>
      </c>
      <c r="D38" s="41">
        <f>SUMIFS([1]Payments!J:J,[1]Payments!B:B,$C$23,[1]Payments!Q:Q,"&gt;="&amp;B38,[1]Payments!Q:Q,"&lt;"&amp;EDATE(B38,1))</f>
        <v>0</v>
      </c>
      <c r="E38" s="41">
        <f>SUMIFS([1]Transfers!E:E,[1]Transfers!D:D,$C$23,[1]Transfers!B:B,"&gt;="&amp;B38,[1]Transfers!B:B,"&lt;"&amp;EDATE(B38,1))</f>
        <v>0</v>
      </c>
      <c r="F38" s="41">
        <f>SUMIFS([1]Transfers!E:E,[1]Transfers!C:C,$C$23,[1]Transfers!B:B,"&gt;="&amp;B38,[1]Transfers!B:B,"&lt;"&amp;EDATE(B38,1))</f>
        <v>0</v>
      </c>
      <c r="G38" s="41">
        <f t="shared" si="8"/>
        <v>72597.55</v>
      </c>
      <c r="H38" s="46"/>
      <c r="I38" s="42" t="str">
        <f t="shared" si="6"/>
        <v/>
      </c>
      <c r="M38" s="33" t="s">
        <v>81</v>
      </c>
      <c r="N38" s="53"/>
    </row>
    <row r="39" spans="2:14" x14ac:dyDescent="0.3">
      <c r="B39" s="47" t="s">
        <v>78</v>
      </c>
      <c r="C39" s="48">
        <f>SUM(C27:C38)</f>
        <v>0</v>
      </c>
      <c r="D39" s="48">
        <f>SUM(D27:D38)</f>
        <v>30086.399999999998</v>
      </c>
      <c r="E39" s="48">
        <f>SUM(E27:E38)</f>
        <v>96300</v>
      </c>
      <c r="F39" s="48">
        <f>SUM(F27:F38)</f>
        <v>0</v>
      </c>
      <c r="G39" s="49"/>
      <c r="H39" s="49"/>
      <c r="M39" s="49">
        <f>H38+H19+Q19</f>
        <v>0</v>
      </c>
    </row>
  </sheetData>
  <mergeCells count="3">
    <mergeCell ref="C4:I4"/>
    <mergeCell ref="L4:R4"/>
    <mergeCell ref="C23:I23"/>
  </mergeCells>
  <conditionalFormatting sqref="I7:I19 R7:R19 I26:I38">
    <cfRule type="cellIs" dxfId="1" priority="1" operator="equal">
      <formula>"û"</formula>
    </cfRule>
    <cfRule type="cellIs" dxfId="0" priority="2" operator="equal">
      <formula>"ü"</formula>
    </cfRule>
  </conditionalFormatting>
  <pageMargins left="0.7" right="0.7" top="0.75" bottom="0.75" header="0.3" footer="0.3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3230-631D-4BCD-BD9B-95B4404146D1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Payments</vt:lpstr>
      <vt:lpstr>Receipts</vt:lpstr>
      <vt:lpstr>Payment over £100</vt:lpstr>
      <vt:lpstr>Bank Rec</vt:lpstr>
      <vt:lpstr>July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Barnton Parish Council BPC</dc:creator>
  <cp:lastModifiedBy>Barnton Parish Council BPC</cp:lastModifiedBy>
  <cp:lastPrinted>2026-07-01T11:45:09Z</cp:lastPrinted>
  <dcterms:created xsi:type="dcterms:W3CDTF">2026-07-01T11:32:53Z</dcterms:created>
  <dcterms:modified xsi:type="dcterms:W3CDTF">2026-07-13T11:41:05Z</dcterms:modified>
</cp:coreProperties>
</file>