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3 June 2026/FINANCE COMMITTEE QUARTERLY/"/>
    </mc:Choice>
  </mc:AlternateContent>
  <xr:revisionPtr revIDLastSave="20" documentId="8_{E2237141-E15F-4961-BC06-3C8D58AFBEE4}" xr6:coauthVersionLast="47" xr6:coauthVersionMax="47" xr10:uidLastSave="{89502AD0-15DA-4FFF-98A5-132E91882DDC}"/>
  <bookViews>
    <workbookView xWindow="-108" yWindow="-108" windowWidth="23256" windowHeight="12456" activeTab="3" xr2:uid="{A8A317CF-5B11-44ED-BA4E-011306D99CFE}"/>
  </bookViews>
  <sheets>
    <sheet name="Payments" sheetId="1" r:id="rId1"/>
    <sheet name="Over £100" sheetId="2" r:id="rId2"/>
    <sheet name="Receipts" sheetId="3" r:id="rId3"/>
    <sheet name="Bank Rec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3" i="1" l="1"/>
  <c r="C43" i="1"/>
  <c r="E43" i="1"/>
  <c r="M39" i="4"/>
  <c r="C23" i="4"/>
  <c r="B8" i="4"/>
  <c r="L4" i="4"/>
  <c r="C4" i="4"/>
  <c r="B1" i="4"/>
  <c r="D16" i="2"/>
  <c r="C16" i="2"/>
  <c r="E10" i="2"/>
  <c r="E9" i="2"/>
  <c r="E8" i="2"/>
  <c r="E7" i="2"/>
  <c r="E6" i="2"/>
  <c r="E5" i="2"/>
  <c r="E4" i="2"/>
  <c r="E16" i="2" s="1"/>
  <c r="E31" i="1"/>
  <c r="E30" i="1"/>
  <c r="E29" i="1"/>
  <c r="E28" i="1"/>
  <c r="E25" i="1"/>
  <c r="E24" i="1"/>
  <c r="E23" i="1"/>
  <c r="E22" i="1"/>
  <c r="E19" i="1"/>
  <c r="E18" i="1"/>
  <c r="E17" i="1"/>
  <c r="E16" i="1"/>
  <c r="E15" i="1"/>
  <c r="E14" i="1"/>
  <c r="E13" i="1"/>
  <c r="E12" i="1"/>
  <c r="E9" i="1"/>
  <c r="E8" i="1"/>
  <c r="E7" i="1"/>
  <c r="E6" i="1"/>
  <c r="E5" i="1"/>
  <c r="G26" i="4" l="1"/>
  <c r="K8" i="4"/>
  <c r="B9" i="4"/>
  <c r="B27" i="4"/>
  <c r="B28" i="4" s="1"/>
  <c r="B29" i="4" s="1"/>
  <c r="B30" i="4" s="1"/>
  <c r="B31" i="4" s="1"/>
  <c r="B32" i="4" s="1"/>
  <c r="P7" i="4"/>
  <c r="F8" i="4"/>
  <c r="E8" i="4"/>
  <c r="C8" i="4"/>
  <c r="C9" i="4"/>
  <c r="G7" i="4"/>
  <c r="C29" i="4" l="1"/>
  <c r="F28" i="4"/>
  <c r="E28" i="4"/>
  <c r="C28" i="4"/>
  <c r="E31" i="4"/>
  <c r="C31" i="4"/>
  <c r="F27" i="4"/>
  <c r="E27" i="4"/>
  <c r="C27" i="4"/>
  <c r="F31" i="4"/>
  <c r="F30" i="4"/>
  <c r="C30" i="4"/>
  <c r="F29" i="4"/>
  <c r="E30" i="4"/>
  <c r="E29" i="4"/>
  <c r="I26" i="4"/>
  <c r="K9" i="4"/>
  <c r="B10" i="4"/>
  <c r="R7" i="4"/>
  <c r="I7" i="4"/>
  <c r="O8" i="4"/>
  <c r="N8" i="4"/>
  <c r="L8" i="4"/>
  <c r="E9" i="4"/>
  <c r="F9" i="4"/>
  <c r="B33" i="4"/>
  <c r="F32" i="4"/>
  <c r="E32" i="4"/>
  <c r="C32" i="4"/>
  <c r="L9" i="4" l="1"/>
  <c r="N9" i="4"/>
  <c r="O9" i="4"/>
  <c r="E10" i="4"/>
  <c r="C10" i="4"/>
  <c r="F10" i="4"/>
  <c r="K10" i="4"/>
  <c r="B11" i="4"/>
  <c r="C33" i="4"/>
  <c r="E33" i="4"/>
  <c r="F33" i="4"/>
  <c r="B34" i="4"/>
  <c r="L10" i="4" l="1"/>
  <c r="N10" i="4"/>
  <c r="O10" i="4"/>
  <c r="E11" i="4"/>
  <c r="C11" i="4"/>
  <c r="F11" i="4"/>
  <c r="K11" i="4"/>
  <c r="B12" i="4"/>
  <c r="B35" i="4"/>
  <c r="E34" i="4"/>
  <c r="F34" i="4"/>
  <c r="C34" i="4"/>
  <c r="O11" i="4" l="1"/>
  <c r="L11" i="4"/>
  <c r="N11" i="4"/>
  <c r="C12" i="4"/>
  <c r="E12" i="4"/>
  <c r="F12" i="4"/>
  <c r="B13" i="4"/>
  <c r="K12" i="4"/>
  <c r="F35" i="4"/>
  <c r="C35" i="4"/>
  <c r="E35" i="4"/>
  <c r="B36" i="4"/>
  <c r="E13" i="4" l="1"/>
  <c r="F13" i="4"/>
  <c r="C13" i="4"/>
  <c r="K13" i="4"/>
  <c r="B14" i="4"/>
  <c r="L12" i="4"/>
  <c r="O12" i="4"/>
  <c r="N12" i="4"/>
  <c r="F36" i="4"/>
  <c r="B37" i="4"/>
  <c r="C36" i="4"/>
  <c r="E36" i="4"/>
  <c r="O13" i="4" l="1"/>
  <c r="L13" i="4"/>
  <c r="N13" i="4"/>
  <c r="F14" i="4"/>
  <c r="C14" i="4"/>
  <c r="E14" i="4"/>
  <c r="B15" i="4"/>
  <c r="K14" i="4"/>
  <c r="F37" i="4"/>
  <c r="C37" i="4"/>
  <c r="E37" i="4"/>
  <c r="B38" i="4"/>
  <c r="C15" i="4" l="1"/>
  <c r="E15" i="4"/>
  <c r="F15" i="4"/>
  <c r="K15" i="4"/>
  <c r="B16" i="4"/>
  <c r="N14" i="4"/>
  <c r="O14" i="4"/>
  <c r="L14" i="4"/>
  <c r="C38" i="4"/>
  <c r="C39" i="4" s="1"/>
  <c r="E38" i="4"/>
  <c r="E39" i="4" s="1"/>
  <c r="F38" i="4"/>
  <c r="F39" i="4" s="1"/>
  <c r="L15" i="4" l="1"/>
  <c r="N15" i="4"/>
  <c r="O15" i="4"/>
  <c r="F16" i="4"/>
  <c r="C16" i="4"/>
  <c r="E16" i="4"/>
  <c r="K16" i="4"/>
  <c r="B17" i="4"/>
  <c r="N16" i="4" l="1"/>
  <c r="L16" i="4"/>
  <c r="O16" i="4"/>
  <c r="C17" i="4"/>
  <c r="E17" i="4"/>
  <c r="F17" i="4"/>
  <c r="B18" i="4"/>
  <c r="K17" i="4"/>
  <c r="F18" i="4" l="1"/>
  <c r="C18" i="4"/>
  <c r="E18" i="4"/>
  <c r="K18" i="4"/>
  <c r="B19" i="4"/>
  <c r="L17" i="4"/>
  <c r="N17" i="4"/>
  <c r="O17" i="4"/>
  <c r="L18" i="4" l="1"/>
  <c r="N18" i="4"/>
  <c r="O18" i="4"/>
  <c r="C19" i="4"/>
  <c r="C20" i="4" s="1"/>
  <c r="E19" i="4"/>
  <c r="E20" i="4" s="1"/>
  <c r="F19" i="4"/>
  <c r="F20" i="4" s="1"/>
  <c r="K19" i="4"/>
  <c r="N19" i="4" l="1"/>
  <c r="N20" i="4" s="1"/>
  <c r="L19" i="4"/>
  <c r="L20" i="4" s="1"/>
  <c r="O19" i="4"/>
  <c r="O20" i="4" l="1"/>
  <c r="D8" i="4" l="1"/>
  <c r="G8" i="4" s="1"/>
  <c r="D29" i="4"/>
  <c r="D28" i="4"/>
  <c r="D31" i="4"/>
  <c r="D30" i="4"/>
  <c r="D9" i="4"/>
  <c r="D27" i="4"/>
  <c r="G27" i="4" s="1"/>
  <c r="M8" i="4"/>
  <c r="P8" i="4" s="1"/>
  <c r="D32" i="4"/>
  <c r="D10" i="4"/>
  <c r="D33" i="4"/>
  <c r="M9" i="4"/>
  <c r="D11" i="4"/>
  <c r="D34" i="4"/>
  <c r="M10" i="4"/>
  <c r="M11" i="4"/>
  <c r="D12" i="4"/>
  <c r="D35" i="4"/>
  <c r="M12" i="4"/>
  <c r="D36" i="4"/>
  <c r="D13" i="4"/>
  <c r="M13" i="4"/>
  <c r="D14" i="4"/>
  <c r="D37" i="4"/>
  <c r="D15" i="4"/>
  <c r="M14" i="4"/>
  <c r="D38" i="4"/>
  <c r="D16" i="4"/>
  <c r="M15" i="4"/>
  <c r="M16" i="4"/>
  <c r="D17" i="4"/>
  <c r="D18" i="4"/>
  <c r="M17" i="4"/>
  <c r="M18" i="4"/>
  <c r="D19" i="4"/>
  <c r="M19" i="4"/>
  <c r="G9" i="4" l="1"/>
  <c r="I8" i="4"/>
  <c r="G28" i="4"/>
  <c r="I27" i="4"/>
  <c r="P9" i="4"/>
  <c r="R8" i="4"/>
  <c r="D39" i="4"/>
  <c r="M20" i="4"/>
  <c r="D20" i="4"/>
  <c r="G10" i="4" l="1"/>
  <c r="I9" i="4"/>
  <c r="G29" i="4"/>
  <c r="I28" i="4"/>
  <c r="R9" i="4"/>
  <c r="P10" i="4"/>
  <c r="G11" i="4" l="1"/>
  <c r="I10" i="4"/>
  <c r="G30" i="4"/>
  <c r="I29" i="4"/>
  <c r="P11" i="4"/>
  <c r="R10" i="4"/>
  <c r="I11" i="4" l="1"/>
  <c r="G12" i="4"/>
  <c r="G31" i="4"/>
  <c r="I30" i="4"/>
  <c r="P12" i="4"/>
  <c r="R11" i="4"/>
  <c r="G13" i="4" l="1"/>
  <c r="I12" i="4"/>
  <c r="I31" i="4"/>
  <c r="G32" i="4"/>
  <c r="P13" i="4"/>
  <c r="R12" i="4"/>
  <c r="G14" i="4" l="1"/>
  <c r="I13" i="4"/>
  <c r="G33" i="4"/>
  <c r="I32" i="4"/>
  <c r="P14" i="4"/>
  <c r="R13" i="4"/>
  <c r="G15" i="4" l="1"/>
  <c r="I14" i="4"/>
  <c r="G34" i="4"/>
  <c r="I33" i="4"/>
  <c r="P15" i="4"/>
  <c r="R14" i="4"/>
  <c r="G16" i="4" l="1"/>
  <c r="I15" i="4"/>
  <c r="I34" i="4"/>
  <c r="G35" i="4"/>
  <c r="P16" i="4"/>
  <c r="R15" i="4"/>
  <c r="I16" i="4" l="1"/>
  <c r="G17" i="4"/>
  <c r="G36" i="4"/>
  <c r="I35" i="4"/>
  <c r="P17" i="4"/>
  <c r="R16" i="4"/>
  <c r="G18" i="4" l="1"/>
  <c r="I17" i="4"/>
  <c r="G37" i="4"/>
  <c r="I36" i="4"/>
  <c r="P18" i="4"/>
  <c r="R17" i="4"/>
  <c r="I18" i="4" l="1"/>
  <c r="G19" i="4"/>
  <c r="I19" i="4" s="1"/>
  <c r="I37" i="4"/>
  <c r="G38" i="4"/>
  <c r="I38" i="4" s="1"/>
  <c r="P19" i="4"/>
  <c r="R19" i="4" s="1"/>
  <c r="R18" i="4"/>
</calcChain>
</file>

<file path=xl/sharedStrings.xml><?xml version="1.0" encoding="utf-8"?>
<sst xmlns="http://schemas.openxmlformats.org/spreadsheetml/2006/main" count="172" uniqueCount="88">
  <si>
    <t>Amazon</t>
  </si>
  <si>
    <t>Plastic Cups</t>
  </si>
  <si>
    <t>Magnetic Hooks</t>
  </si>
  <si>
    <t>Ink</t>
  </si>
  <si>
    <t>Copyprint</t>
  </si>
  <si>
    <t>Photocopier</t>
  </si>
  <si>
    <t>Waste managed</t>
  </si>
  <si>
    <t>Waste Collection</t>
  </si>
  <si>
    <t>Julia Hughes</t>
  </si>
  <si>
    <t>Rabbittdigital</t>
  </si>
  <si>
    <t>Website</t>
  </si>
  <si>
    <t>Granart</t>
  </si>
  <si>
    <t>Plaque Wright</t>
  </si>
  <si>
    <t>Plaque Thompson</t>
  </si>
  <si>
    <t>Keith Bate</t>
  </si>
  <si>
    <t>Grave Digger</t>
  </si>
  <si>
    <t>Doggy Bags 1000</t>
  </si>
  <si>
    <t>British Gas</t>
  </si>
  <si>
    <t>24/03/2026 to 24/04/2026 - Cemerety</t>
  </si>
  <si>
    <t>BT</t>
  </si>
  <si>
    <t>Tony Shaw</t>
  </si>
  <si>
    <t>Spreadsheet update</t>
  </si>
  <si>
    <t>CCTV Sinage</t>
  </si>
  <si>
    <t>A3 Frames</t>
  </si>
  <si>
    <t>A3 Paper</t>
  </si>
  <si>
    <t>Bank</t>
  </si>
  <si>
    <t>Charges May 2026</t>
  </si>
  <si>
    <t>J&amp;J Landscapes</t>
  </si>
  <si>
    <t>Grounds maintenance</t>
  </si>
  <si>
    <t>NTC</t>
  </si>
  <si>
    <t>Play Inspections</t>
  </si>
  <si>
    <t>Awards</t>
  </si>
  <si>
    <t>BPC</t>
  </si>
  <si>
    <t>Life Church - Grant</t>
  </si>
  <si>
    <t>Judy Pheonix</t>
  </si>
  <si>
    <t>Café</t>
  </si>
  <si>
    <t>Jim Devine</t>
  </si>
  <si>
    <t>café</t>
  </si>
  <si>
    <t>Sue Harrison</t>
  </si>
  <si>
    <t>The Range</t>
  </si>
  <si>
    <t>BGEG</t>
  </si>
  <si>
    <t>Grant</t>
  </si>
  <si>
    <t>Google</t>
  </si>
  <si>
    <t>Subscription</t>
  </si>
  <si>
    <t>BS Band</t>
  </si>
  <si>
    <t>Christ Church</t>
  </si>
  <si>
    <t>Diane Devine</t>
  </si>
  <si>
    <t>Milk and Butter</t>
  </si>
  <si>
    <t>Supplier</t>
  </si>
  <si>
    <t>Description</t>
  </si>
  <si>
    <t>Net</t>
  </si>
  <si>
    <t>VAT</t>
  </si>
  <si>
    <t>Gross</t>
  </si>
  <si>
    <t>Date</t>
  </si>
  <si>
    <t>Total</t>
  </si>
  <si>
    <t>Payments May 2026</t>
  </si>
  <si>
    <t>Payroll Costs</t>
  </si>
  <si>
    <t>Interest</t>
  </si>
  <si>
    <t>Received</t>
  </si>
  <si>
    <t>Amount</t>
  </si>
  <si>
    <t>Income</t>
  </si>
  <si>
    <t xml:space="preserve">From </t>
  </si>
  <si>
    <t>Budget</t>
  </si>
  <si>
    <t>Receipts May 2026</t>
  </si>
  <si>
    <t>Bank Reconciliations</t>
  </si>
  <si>
    <t>Expenditure</t>
  </si>
  <si>
    <t>Transfers</t>
  </si>
  <si>
    <t>Accounts</t>
  </si>
  <si>
    <t>In</t>
  </si>
  <si>
    <t>Out</t>
  </si>
  <si>
    <t>Balance</t>
  </si>
  <si>
    <t>Statement</t>
  </si>
  <si>
    <t>Recon</t>
  </si>
  <si>
    <t>Start of Year</t>
  </si>
  <si>
    <t>Totals</t>
  </si>
  <si>
    <t xml:space="preserve">                               </t>
  </si>
  <si>
    <t xml:space="preserve"> </t>
  </si>
  <si>
    <t>Bank Balance Box 7 &amp; 8  Agar</t>
  </si>
  <si>
    <t>decorative stone, cemetery</t>
  </si>
  <si>
    <t>Cleaning cloths (Chain of Office)</t>
  </si>
  <si>
    <t>Water jugs</t>
  </si>
  <si>
    <t>Evo StiK - waterproof Glue/cem</t>
  </si>
  <si>
    <t>24/03/2026 to 24/04/2026 - office</t>
  </si>
  <si>
    <t>28/03/2026 to 27/04/2026 - NRRG</t>
  </si>
  <si>
    <t>compost Cemetery + planters</t>
  </si>
  <si>
    <t>CCTV Signage</t>
  </si>
  <si>
    <t>Cleaning equip</t>
  </si>
  <si>
    <t>decorative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</si>
</sst>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Wingdings"/>
      <charset val="2"/>
    </font>
    <font>
      <sz val="10"/>
      <color rgb="FFFF000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2" borderId="2" xfId="0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4" fontId="7" fillId="2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top"/>
    </xf>
    <xf numFmtId="17" fontId="2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top"/>
    </xf>
    <xf numFmtId="0" fontId="8" fillId="4" borderId="4" xfId="0" applyFont="1" applyFill="1" applyBorder="1" applyAlignment="1">
      <alignment vertical="center"/>
    </xf>
    <xf numFmtId="0" fontId="1" fillId="4" borderId="5" xfId="0" applyFont="1" applyFill="1" applyBorder="1"/>
    <xf numFmtId="4" fontId="1" fillId="4" borderId="5" xfId="0" applyNumberFormat="1" applyFont="1" applyFill="1" applyBorder="1"/>
    <xf numFmtId="4" fontId="1" fillId="4" borderId="6" xfId="0" applyNumberFormat="1" applyFont="1" applyFill="1" applyBorder="1"/>
    <xf numFmtId="17" fontId="2" fillId="3" borderId="1" xfId="0" applyNumberFormat="1" applyFont="1" applyFill="1" applyBorder="1" applyAlignment="1">
      <alignment vertical="center"/>
    </xf>
    <xf numFmtId="0" fontId="1" fillId="0" borderId="0" xfId="0" applyFont="1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left" vertical="center"/>
    </xf>
    <xf numFmtId="165" fontId="3" fillId="0" borderId="8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 applyProtection="1">
      <alignment vertical="center"/>
      <protection locked="0"/>
    </xf>
    <xf numFmtId="17" fontId="7" fillId="2" borderId="1" xfId="0" applyNumberFormat="1" applyFont="1" applyFill="1" applyBorder="1" applyAlignment="1">
      <alignment horizontal="right" vertical="center" indent="1"/>
    </xf>
    <xf numFmtId="165" fontId="7" fillId="2" borderId="1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KAREN%20NEWTON%20NEW%20ACCOUNTS/2026-27/Accounts/Accounts%202026-27.xlsx" TargetMode="External"/><Relationship Id="rId2" Type="http://schemas.openxmlformats.org/officeDocument/2006/relationships/externalLinkPath" Target="https://d.docs.live.net/4fbd5ad4b5bcd990/ALL%20MEETINGS/KAREN%20NEWTON%20NEW%20ACCOUNTS/2026-27/Accounts/Accounts%202026-27.xlsx" TargetMode="External"/><Relationship Id="rId1" Type="http://schemas.openxmlformats.org/officeDocument/2006/relationships/externalLinkPath" Target="/4fbd5ad4b5bcd990/ALL%20MEETINGS/KAREN%20NEWTON%20NEW%20ACCOUNTS/2026-27/Accounts/Accounts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serves"/>
      <sheetName val="Receipts"/>
      <sheetName val="Transfers"/>
      <sheetName val="AGAR"/>
      <sheetName val="Bank Recons"/>
      <sheetName val="Budget"/>
      <sheetName val="Expenditure"/>
      <sheetName val="Precept"/>
      <sheetName val="Income"/>
      <sheetName val="Summaries"/>
      <sheetName val="SETUP"/>
    </sheetNames>
    <sheetDataSet>
      <sheetData sheetId="0"/>
      <sheetData sheetId="1">
        <row r="1">
          <cell r="B1" t="str">
            <v>Barnton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Q4" t="str">
            <v>Bank</v>
          </cell>
        </row>
        <row r="5">
          <cell r="Q5" t="str">
            <v>Date</v>
          </cell>
        </row>
        <row r="6">
          <cell r="B6" t="str">
            <v>Current</v>
          </cell>
          <cell r="J6">
            <v>47.44</v>
          </cell>
          <cell r="Q6">
            <v>46115</v>
          </cell>
        </row>
        <row r="7">
          <cell r="B7" t="str">
            <v>Current</v>
          </cell>
          <cell r="J7">
            <v>3.98</v>
          </cell>
          <cell r="Q7">
            <v>46116</v>
          </cell>
        </row>
        <row r="8">
          <cell r="B8" t="str">
            <v>Current</v>
          </cell>
          <cell r="J8">
            <v>15.99</v>
          </cell>
          <cell r="Q8">
            <v>46116</v>
          </cell>
        </row>
        <row r="9">
          <cell r="B9" t="str">
            <v>Current</v>
          </cell>
          <cell r="J9">
            <v>9.4499999999999993</v>
          </cell>
          <cell r="Q9">
            <v>46116</v>
          </cell>
        </row>
        <row r="10">
          <cell r="B10" t="str">
            <v>Current</v>
          </cell>
          <cell r="J10">
            <v>3.86</v>
          </cell>
          <cell r="Q10">
            <v>46116</v>
          </cell>
        </row>
        <row r="11">
          <cell r="B11" t="str">
            <v>Current</v>
          </cell>
          <cell r="J11">
            <v>6.95</v>
          </cell>
          <cell r="Q11">
            <v>46117</v>
          </cell>
        </row>
        <row r="12">
          <cell r="B12" t="str">
            <v>Current</v>
          </cell>
          <cell r="J12">
            <v>17.98</v>
          </cell>
          <cell r="Q12">
            <v>46116</v>
          </cell>
        </row>
        <row r="13">
          <cell r="B13" t="str">
            <v>Current</v>
          </cell>
          <cell r="J13">
            <v>175.03000000000003</v>
          </cell>
          <cell r="Q13">
            <v>46119</v>
          </cell>
        </row>
        <row r="14">
          <cell r="B14" t="str">
            <v>Current</v>
          </cell>
          <cell r="J14">
            <v>0.72</v>
          </cell>
          <cell r="Q14">
            <v>46119</v>
          </cell>
        </row>
        <row r="15">
          <cell r="B15" t="str">
            <v>Current</v>
          </cell>
          <cell r="J15">
            <v>37.57</v>
          </cell>
          <cell r="Q15">
            <v>46120</v>
          </cell>
        </row>
        <row r="16">
          <cell r="B16" t="str">
            <v>Current</v>
          </cell>
          <cell r="J16">
            <v>400</v>
          </cell>
          <cell r="Q16">
            <v>46120</v>
          </cell>
        </row>
        <row r="17">
          <cell r="B17" t="str">
            <v>Current</v>
          </cell>
          <cell r="J17">
            <v>9.61</v>
          </cell>
          <cell r="Q17">
            <v>46120</v>
          </cell>
        </row>
        <row r="18">
          <cell r="B18" t="str">
            <v>Current</v>
          </cell>
          <cell r="J18">
            <v>74.679999999999993</v>
          </cell>
          <cell r="Q18">
            <v>46121</v>
          </cell>
        </row>
        <row r="19">
          <cell r="B19" t="str">
            <v>Current</v>
          </cell>
          <cell r="J19">
            <v>4.6900000000000004</v>
          </cell>
          <cell r="Q19">
            <v>46122</v>
          </cell>
        </row>
        <row r="20">
          <cell r="B20" t="str">
            <v>Current</v>
          </cell>
          <cell r="J20">
            <v>9.49</v>
          </cell>
          <cell r="Q20">
            <v>46122</v>
          </cell>
        </row>
        <row r="21">
          <cell r="B21" t="str">
            <v>Current</v>
          </cell>
          <cell r="J21">
            <v>21.11</v>
          </cell>
          <cell r="Q21">
            <v>46122</v>
          </cell>
        </row>
        <row r="22">
          <cell r="B22" t="str">
            <v>Current</v>
          </cell>
          <cell r="J22">
            <v>176.68</v>
          </cell>
          <cell r="Q22">
            <v>46122</v>
          </cell>
        </row>
        <row r="23">
          <cell r="B23" t="str">
            <v>Current</v>
          </cell>
          <cell r="J23">
            <v>70.740000000000009</v>
          </cell>
          <cell r="Q23">
            <v>46125</v>
          </cell>
        </row>
        <row r="24">
          <cell r="B24" t="str">
            <v>Current</v>
          </cell>
          <cell r="J24">
            <v>48.55</v>
          </cell>
          <cell r="Q24">
            <v>46128</v>
          </cell>
        </row>
        <row r="25">
          <cell r="B25" t="str">
            <v>Current</v>
          </cell>
          <cell r="J25">
            <v>340</v>
          </cell>
          <cell r="Q25">
            <v>46128</v>
          </cell>
        </row>
        <row r="26">
          <cell r="B26" t="str">
            <v>Current</v>
          </cell>
          <cell r="J26">
            <v>131.88</v>
          </cell>
          <cell r="Q26">
            <v>46129</v>
          </cell>
        </row>
        <row r="27">
          <cell r="B27" t="str">
            <v>Current</v>
          </cell>
          <cell r="J27">
            <v>19.98</v>
          </cell>
          <cell r="Q27">
            <v>46130</v>
          </cell>
        </row>
        <row r="28">
          <cell r="B28" t="str">
            <v>Current</v>
          </cell>
          <cell r="J28">
            <v>7.2</v>
          </cell>
          <cell r="Q28">
            <v>46130</v>
          </cell>
        </row>
        <row r="29">
          <cell r="B29" t="str">
            <v>Current</v>
          </cell>
          <cell r="J29">
            <v>24.98</v>
          </cell>
          <cell r="Q29">
            <v>46133</v>
          </cell>
        </row>
        <row r="30">
          <cell r="B30" t="str">
            <v>Current</v>
          </cell>
          <cell r="J30">
            <v>112.75</v>
          </cell>
          <cell r="Q30">
            <v>46133</v>
          </cell>
        </row>
        <row r="31">
          <cell r="B31" t="str">
            <v>Current</v>
          </cell>
          <cell r="J31">
            <v>25</v>
          </cell>
          <cell r="Q31">
            <v>46133</v>
          </cell>
        </row>
        <row r="32">
          <cell r="B32" t="str">
            <v>Current</v>
          </cell>
          <cell r="J32">
            <v>19.2</v>
          </cell>
          <cell r="Q32">
            <v>46133</v>
          </cell>
        </row>
        <row r="33">
          <cell r="B33" t="str">
            <v>Current</v>
          </cell>
          <cell r="J33">
            <v>504</v>
          </cell>
          <cell r="Q33">
            <v>46133</v>
          </cell>
        </row>
        <row r="34">
          <cell r="B34" t="str">
            <v>Current</v>
          </cell>
          <cell r="J34">
            <v>678</v>
          </cell>
          <cell r="Q34">
            <v>46133</v>
          </cell>
        </row>
        <row r="35">
          <cell r="B35" t="str">
            <v>Current</v>
          </cell>
          <cell r="J35">
            <v>35</v>
          </cell>
          <cell r="Q35">
            <v>46133</v>
          </cell>
        </row>
        <row r="36">
          <cell r="B36" t="str">
            <v>Current</v>
          </cell>
          <cell r="J36">
            <v>1807.8</v>
          </cell>
          <cell r="Q36">
            <v>46133</v>
          </cell>
        </row>
        <row r="37">
          <cell r="B37" t="str">
            <v>Current</v>
          </cell>
          <cell r="J37">
            <v>7488</v>
          </cell>
          <cell r="Q37">
            <v>46133</v>
          </cell>
        </row>
        <row r="38">
          <cell r="B38" t="str">
            <v>Current</v>
          </cell>
          <cell r="J38">
            <v>110</v>
          </cell>
          <cell r="Q38">
            <v>46133</v>
          </cell>
        </row>
        <row r="39">
          <cell r="B39" t="str">
            <v>Current</v>
          </cell>
          <cell r="J39">
            <v>1000</v>
          </cell>
          <cell r="Q39">
            <v>46134</v>
          </cell>
        </row>
        <row r="40">
          <cell r="B40" t="str">
            <v>Current</v>
          </cell>
          <cell r="J40">
            <v>8.7899999999999991</v>
          </cell>
          <cell r="Q40">
            <v>46134</v>
          </cell>
        </row>
        <row r="41">
          <cell r="B41" t="str">
            <v>Current</v>
          </cell>
          <cell r="J41">
            <v>108</v>
          </cell>
          <cell r="Q41">
            <v>46134</v>
          </cell>
        </row>
        <row r="42">
          <cell r="B42" t="str">
            <v>Current</v>
          </cell>
          <cell r="J42">
            <v>30.74</v>
          </cell>
          <cell r="Q42">
            <v>46139</v>
          </cell>
        </row>
        <row r="43">
          <cell r="B43" t="str">
            <v>Current</v>
          </cell>
          <cell r="J43">
            <v>424.83</v>
          </cell>
          <cell r="Q43">
            <v>46139</v>
          </cell>
        </row>
        <row r="44">
          <cell r="B44" t="str">
            <v>Current</v>
          </cell>
          <cell r="J44">
            <v>132</v>
          </cell>
          <cell r="Q44">
            <v>46139</v>
          </cell>
        </row>
        <row r="45">
          <cell r="B45" t="str">
            <v>Current</v>
          </cell>
          <cell r="J45">
            <v>1.59</v>
          </cell>
          <cell r="Q45">
            <v>46140</v>
          </cell>
        </row>
        <row r="46">
          <cell r="B46" t="str">
            <v>Current</v>
          </cell>
          <cell r="J46">
            <v>10.9</v>
          </cell>
          <cell r="Q46">
            <v>46141</v>
          </cell>
        </row>
        <row r="47">
          <cell r="B47" t="str">
            <v>Salary</v>
          </cell>
          <cell r="J47">
            <v>542.16999999999996</v>
          </cell>
          <cell r="Q47">
            <v>46136</v>
          </cell>
        </row>
        <row r="48">
          <cell r="B48" t="str">
            <v>Salary</v>
          </cell>
          <cell r="J48">
            <v>629.52</v>
          </cell>
          <cell r="Q48">
            <v>46136</v>
          </cell>
        </row>
        <row r="49">
          <cell r="B49" t="str">
            <v>Salary</v>
          </cell>
          <cell r="J49">
            <v>1248.26</v>
          </cell>
          <cell r="Q49">
            <v>46136</v>
          </cell>
        </row>
        <row r="50">
          <cell r="B50" t="str">
            <v>Salary</v>
          </cell>
          <cell r="J50">
            <v>2494.15</v>
          </cell>
          <cell r="Q50">
            <v>46136</v>
          </cell>
        </row>
        <row r="51">
          <cell r="B51" t="str">
            <v>Salary</v>
          </cell>
          <cell r="J51">
            <v>1256.28</v>
          </cell>
          <cell r="Q51">
            <v>46136</v>
          </cell>
        </row>
        <row r="52">
          <cell r="B52" t="str">
            <v>Salary</v>
          </cell>
          <cell r="J52">
            <v>1348.22</v>
          </cell>
          <cell r="Q52">
            <v>46136</v>
          </cell>
        </row>
        <row r="53">
          <cell r="B53" t="str">
            <v>Salary</v>
          </cell>
          <cell r="J53">
            <v>3</v>
          </cell>
          <cell r="Q53">
            <v>46128</v>
          </cell>
        </row>
        <row r="54">
          <cell r="B54" t="str">
            <v>Reserve</v>
          </cell>
          <cell r="J54">
            <v>6881.65</v>
          </cell>
          <cell r="Q54">
            <v>46141</v>
          </cell>
        </row>
        <row r="55">
          <cell r="B55" t="str">
            <v>Current</v>
          </cell>
          <cell r="J55">
            <v>11.64</v>
          </cell>
          <cell r="Q55">
            <v>46144</v>
          </cell>
        </row>
        <row r="56">
          <cell r="B56" t="str">
            <v>Current</v>
          </cell>
          <cell r="J56">
            <v>6.8</v>
          </cell>
          <cell r="Q56">
            <v>46149</v>
          </cell>
        </row>
        <row r="57">
          <cell r="B57" t="str">
            <v>Current</v>
          </cell>
          <cell r="J57">
            <v>21.98</v>
          </cell>
          <cell r="Q57">
            <v>46149</v>
          </cell>
        </row>
        <row r="58">
          <cell r="B58" t="str">
            <v>Current</v>
          </cell>
          <cell r="J58">
            <v>35.049999999999997</v>
          </cell>
          <cell r="Q58">
            <v>46149</v>
          </cell>
        </row>
        <row r="59">
          <cell r="B59" t="str">
            <v>Current</v>
          </cell>
          <cell r="J59">
            <v>36.72</v>
          </cell>
          <cell r="Q59">
            <v>46149</v>
          </cell>
        </row>
        <row r="60">
          <cell r="B60" t="str">
            <v>Current</v>
          </cell>
          <cell r="J60">
            <v>175.03000000000003</v>
          </cell>
          <cell r="Q60">
            <v>46149</v>
          </cell>
        </row>
        <row r="61">
          <cell r="B61" t="str">
            <v>Current</v>
          </cell>
          <cell r="J61">
            <v>9</v>
          </cell>
          <cell r="Q61">
            <v>46149</v>
          </cell>
        </row>
        <row r="62">
          <cell r="B62" t="str">
            <v>Current</v>
          </cell>
          <cell r="J62">
            <v>35</v>
          </cell>
          <cell r="Q62">
            <v>46149</v>
          </cell>
        </row>
        <row r="63">
          <cell r="B63" t="str">
            <v>Current</v>
          </cell>
          <cell r="J63">
            <v>129.6</v>
          </cell>
          <cell r="Q63">
            <v>46149</v>
          </cell>
        </row>
        <row r="64">
          <cell r="B64" t="str">
            <v>Current</v>
          </cell>
          <cell r="J64">
            <v>129.6</v>
          </cell>
          <cell r="Q64">
            <v>46149</v>
          </cell>
        </row>
        <row r="65">
          <cell r="B65" t="str">
            <v>Current</v>
          </cell>
          <cell r="J65">
            <v>400</v>
          </cell>
          <cell r="Q65">
            <v>46149</v>
          </cell>
        </row>
        <row r="66">
          <cell r="B66" t="str">
            <v>Current</v>
          </cell>
          <cell r="J66">
            <v>7.0699999999999994</v>
          </cell>
          <cell r="Q66">
            <v>46150</v>
          </cell>
        </row>
        <row r="67">
          <cell r="B67" t="str">
            <v>Current</v>
          </cell>
          <cell r="J67">
            <v>25.07</v>
          </cell>
          <cell r="Q67">
            <v>46151</v>
          </cell>
        </row>
        <row r="68">
          <cell r="B68" t="str">
            <v>Current</v>
          </cell>
          <cell r="J68">
            <v>115.52</v>
          </cell>
          <cell r="Q68">
            <v>46153</v>
          </cell>
        </row>
        <row r="69">
          <cell r="B69" t="str">
            <v>Current</v>
          </cell>
          <cell r="J69">
            <v>69.289999999999992</v>
          </cell>
          <cell r="Q69">
            <v>46153</v>
          </cell>
        </row>
        <row r="70">
          <cell r="B70" t="str">
            <v>Current</v>
          </cell>
          <cell r="J70">
            <v>73.34</v>
          </cell>
          <cell r="Q70">
            <v>46153</v>
          </cell>
        </row>
        <row r="71">
          <cell r="B71" t="str">
            <v>Current</v>
          </cell>
          <cell r="J71">
            <v>15</v>
          </cell>
          <cell r="Q71">
            <v>46156</v>
          </cell>
        </row>
        <row r="72">
          <cell r="B72" t="str">
            <v>Current</v>
          </cell>
          <cell r="J72">
            <v>15</v>
          </cell>
          <cell r="Q72">
            <v>46156</v>
          </cell>
        </row>
        <row r="73">
          <cell r="B73" t="str">
            <v>Current</v>
          </cell>
          <cell r="J73">
            <v>11.11</v>
          </cell>
          <cell r="Q73">
            <v>46157</v>
          </cell>
        </row>
        <row r="74">
          <cell r="B74" t="str">
            <v>Current</v>
          </cell>
          <cell r="J74">
            <v>10.99</v>
          </cell>
          <cell r="Q74">
            <v>46157</v>
          </cell>
        </row>
        <row r="75">
          <cell r="B75" t="str">
            <v>Current</v>
          </cell>
          <cell r="J75">
            <v>26.98</v>
          </cell>
          <cell r="Q75">
            <v>46157</v>
          </cell>
        </row>
        <row r="76">
          <cell r="B76" t="str">
            <v>Current</v>
          </cell>
          <cell r="J76">
            <v>9.59</v>
          </cell>
          <cell r="Q76">
            <v>46158</v>
          </cell>
        </row>
        <row r="77">
          <cell r="B77" t="str">
            <v>Current</v>
          </cell>
          <cell r="J77">
            <v>51.2</v>
          </cell>
          <cell r="Q77">
            <v>46158</v>
          </cell>
        </row>
        <row r="78">
          <cell r="B78" t="str">
            <v>Salary</v>
          </cell>
          <cell r="J78">
            <v>541.37</v>
          </cell>
          <cell r="Q78">
            <v>46167</v>
          </cell>
        </row>
        <row r="79">
          <cell r="B79" t="str">
            <v>Salary</v>
          </cell>
          <cell r="J79">
            <v>629.32000000000005</v>
          </cell>
          <cell r="Q79">
            <v>46167</v>
          </cell>
        </row>
        <row r="80">
          <cell r="B80" t="str">
            <v>Salary</v>
          </cell>
          <cell r="J80">
            <v>1248.26</v>
          </cell>
          <cell r="Q80">
            <v>46167</v>
          </cell>
        </row>
        <row r="81">
          <cell r="B81" t="str">
            <v>Salary</v>
          </cell>
          <cell r="J81">
            <v>2493.9499999999998</v>
          </cell>
          <cell r="Q81">
            <v>46167</v>
          </cell>
        </row>
        <row r="82">
          <cell r="B82" t="str">
            <v>Salary</v>
          </cell>
          <cell r="J82">
            <v>1256.28</v>
          </cell>
          <cell r="Q82">
            <v>46167</v>
          </cell>
        </row>
        <row r="83">
          <cell r="B83" t="str">
            <v>Salary</v>
          </cell>
          <cell r="J83">
            <v>1349.42</v>
          </cell>
          <cell r="Q83">
            <v>46167</v>
          </cell>
        </row>
        <row r="84">
          <cell r="B84" t="str">
            <v>Salary</v>
          </cell>
          <cell r="J84">
            <v>3</v>
          </cell>
          <cell r="Q84">
            <v>46158</v>
          </cell>
        </row>
        <row r="85">
          <cell r="B85" t="str">
            <v>Current</v>
          </cell>
          <cell r="J85">
            <v>1807.8</v>
          </cell>
          <cell r="Q85">
            <v>46160</v>
          </cell>
        </row>
        <row r="86">
          <cell r="B86" t="str">
            <v>Current</v>
          </cell>
          <cell r="J86">
            <v>136.19999999999999</v>
          </cell>
          <cell r="Q86">
            <v>46160</v>
          </cell>
        </row>
        <row r="87">
          <cell r="B87" t="str">
            <v>Current</v>
          </cell>
          <cell r="J87">
            <v>75.75</v>
          </cell>
          <cell r="Q87">
            <v>46161</v>
          </cell>
        </row>
        <row r="88">
          <cell r="B88" t="str">
            <v>Current</v>
          </cell>
          <cell r="J88">
            <v>6.98</v>
          </cell>
          <cell r="Q88">
            <v>46161</v>
          </cell>
        </row>
        <row r="89">
          <cell r="B89" t="str">
            <v>Current</v>
          </cell>
          <cell r="J89">
            <v>500</v>
          </cell>
          <cell r="Q89">
            <v>46162</v>
          </cell>
        </row>
        <row r="90">
          <cell r="B90" t="str">
            <v>Current</v>
          </cell>
          <cell r="J90">
            <v>3.45</v>
          </cell>
          <cell r="Q90">
            <v>46162</v>
          </cell>
        </row>
        <row r="91">
          <cell r="B91" t="str">
            <v>Current</v>
          </cell>
          <cell r="J91">
            <v>15.49</v>
          </cell>
          <cell r="Q91">
            <v>46162</v>
          </cell>
        </row>
        <row r="92">
          <cell r="B92" t="str">
            <v>Current</v>
          </cell>
          <cell r="J92">
            <v>13.13</v>
          </cell>
          <cell r="Q92">
            <v>46162</v>
          </cell>
        </row>
        <row r="93">
          <cell r="B93" t="str">
            <v>Current</v>
          </cell>
          <cell r="J93">
            <v>149.99</v>
          </cell>
          <cell r="Q93">
            <v>46163</v>
          </cell>
        </row>
        <row r="94">
          <cell r="B94" t="str">
            <v>Current</v>
          </cell>
          <cell r="J94">
            <v>950</v>
          </cell>
          <cell r="Q94">
            <v>46164</v>
          </cell>
        </row>
        <row r="95">
          <cell r="B95" t="str">
            <v>Current</v>
          </cell>
          <cell r="J95">
            <v>9.98</v>
          </cell>
          <cell r="Q95">
            <v>46168</v>
          </cell>
        </row>
        <row r="96">
          <cell r="B96" t="str">
            <v>Current</v>
          </cell>
          <cell r="J96">
            <v>1.59</v>
          </cell>
          <cell r="Q96">
            <v>46169</v>
          </cell>
        </row>
        <row r="97">
          <cell r="B97" t="str">
            <v>Current</v>
          </cell>
          <cell r="J97">
            <v>300</v>
          </cell>
          <cell r="Q97">
            <v>46169</v>
          </cell>
        </row>
        <row r="98">
          <cell r="B98" t="str">
            <v>Current</v>
          </cell>
          <cell r="J98">
            <v>500</v>
          </cell>
          <cell r="Q98">
            <v>46169</v>
          </cell>
        </row>
        <row r="99">
          <cell r="B99" t="str">
            <v>Current</v>
          </cell>
          <cell r="J99">
            <v>3.25</v>
          </cell>
          <cell r="Q99">
            <v>46169</v>
          </cell>
        </row>
        <row r="113">
          <cell r="J113" t="str">
            <v/>
          </cell>
        </row>
        <row r="127">
          <cell r="J127" t="str">
            <v/>
          </cell>
        </row>
      </sheetData>
      <sheetData sheetId="2"/>
      <sheetData sheetId="3">
        <row r="1">
          <cell r="B1" t="str">
            <v>Barnton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Received</v>
          </cell>
          <cell r="H4" t="str">
            <v>Amount</v>
          </cell>
        </row>
        <row r="5">
          <cell r="E5" t="str">
            <v>Date</v>
          </cell>
        </row>
        <row r="6">
          <cell r="B6" t="str">
            <v>Current</v>
          </cell>
          <cell r="E6">
            <v>46113</v>
          </cell>
          <cell r="H6">
            <v>65</v>
          </cell>
        </row>
        <row r="7">
          <cell r="B7" t="str">
            <v>Current</v>
          </cell>
          <cell r="E7">
            <v>46114</v>
          </cell>
          <cell r="H7">
            <v>63.05</v>
          </cell>
        </row>
        <row r="8">
          <cell r="B8" t="str">
            <v>Current</v>
          </cell>
          <cell r="E8">
            <v>46115</v>
          </cell>
          <cell r="H8">
            <v>65</v>
          </cell>
        </row>
        <row r="9">
          <cell r="B9" t="str">
            <v>Current</v>
          </cell>
          <cell r="E9">
            <v>46120</v>
          </cell>
          <cell r="H9">
            <v>86</v>
          </cell>
        </row>
        <row r="10">
          <cell r="B10" t="str">
            <v>Current</v>
          </cell>
          <cell r="E10">
            <v>46121</v>
          </cell>
          <cell r="H10">
            <v>1000</v>
          </cell>
        </row>
        <row r="11">
          <cell r="B11" t="str">
            <v>Current</v>
          </cell>
          <cell r="E11">
            <v>46121</v>
          </cell>
          <cell r="H11">
            <v>1000</v>
          </cell>
        </row>
        <row r="12">
          <cell r="B12" t="str">
            <v>Current</v>
          </cell>
          <cell r="E12">
            <v>46121</v>
          </cell>
          <cell r="H12">
            <v>65</v>
          </cell>
        </row>
        <row r="13">
          <cell r="B13" t="str">
            <v>Current</v>
          </cell>
          <cell r="E13">
            <v>46125</v>
          </cell>
          <cell r="H13">
            <v>155713</v>
          </cell>
        </row>
        <row r="14">
          <cell r="B14" t="str">
            <v>Current</v>
          </cell>
          <cell r="E14">
            <v>46125</v>
          </cell>
          <cell r="H14">
            <v>10735.78</v>
          </cell>
        </row>
        <row r="15">
          <cell r="B15" t="str">
            <v>Current</v>
          </cell>
          <cell r="E15">
            <v>46132</v>
          </cell>
          <cell r="H15">
            <v>40</v>
          </cell>
        </row>
        <row r="16">
          <cell r="B16" t="str">
            <v>Current</v>
          </cell>
          <cell r="E16">
            <v>46136</v>
          </cell>
          <cell r="H16">
            <v>85</v>
          </cell>
        </row>
        <row r="17">
          <cell r="B17" t="str">
            <v>Current</v>
          </cell>
          <cell r="E17">
            <v>46141</v>
          </cell>
          <cell r="H17">
            <v>1040</v>
          </cell>
        </row>
        <row r="18">
          <cell r="B18" t="str">
            <v>Current</v>
          </cell>
          <cell r="E18">
            <v>46142</v>
          </cell>
          <cell r="H18">
            <v>720</v>
          </cell>
        </row>
        <row r="19">
          <cell r="B19" t="str">
            <v>Current</v>
          </cell>
          <cell r="E19">
            <v>46144</v>
          </cell>
          <cell r="H19">
            <v>65.16</v>
          </cell>
        </row>
        <row r="20">
          <cell r="B20" t="str">
            <v>Current</v>
          </cell>
        </row>
        <row r="21">
          <cell r="B21" t="str">
            <v>Current</v>
          </cell>
        </row>
        <row r="22">
          <cell r="B22" t="str">
            <v>Current</v>
          </cell>
        </row>
        <row r="23">
          <cell r="B23" t="str">
            <v>Current</v>
          </cell>
        </row>
        <row r="24">
          <cell r="B24" t="str">
            <v>Current</v>
          </cell>
        </row>
        <row r="25">
          <cell r="B25" t="str">
            <v>Current</v>
          </cell>
        </row>
        <row r="26">
          <cell r="B26" t="str">
            <v>Current</v>
          </cell>
        </row>
        <row r="27">
          <cell r="B27" t="str">
            <v>Current</v>
          </cell>
        </row>
        <row r="28">
          <cell r="B28" t="str">
            <v>Current</v>
          </cell>
        </row>
        <row r="29">
          <cell r="B29" t="str">
            <v>Current</v>
          </cell>
        </row>
        <row r="30">
          <cell r="B30" t="str">
            <v>Current</v>
          </cell>
        </row>
        <row r="31">
          <cell r="B31" t="str">
            <v>Current</v>
          </cell>
        </row>
        <row r="32">
          <cell r="B32" t="str">
            <v>Current</v>
          </cell>
        </row>
        <row r="33">
          <cell r="B33" t="str">
            <v>Current</v>
          </cell>
        </row>
        <row r="34">
          <cell r="B34" t="str">
            <v>Current</v>
          </cell>
        </row>
        <row r="35">
          <cell r="B35" t="str">
            <v>Current</v>
          </cell>
        </row>
        <row r="36">
          <cell r="B36" t="str">
            <v>Current</v>
          </cell>
        </row>
        <row r="37">
          <cell r="B37" t="str">
            <v>Current</v>
          </cell>
        </row>
        <row r="38">
          <cell r="B38" t="str">
            <v>Current</v>
          </cell>
        </row>
        <row r="39">
          <cell r="B39" t="str">
            <v>Current</v>
          </cell>
        </row>
        <row r="40">
          <cell r="B40" t="str">
            <v>Current</v>
          </cell>
        </row>
        <row r="41">
          <cell r="B41" t="str">
            <v>Current</v>
          </cell>
        </row>
        <row r="42">
          <cell r="B42" t="str">
            <v>Current</v>
          </cell>
        </row>
        <row r="43">
          <cell r="B43" t="str">
            <v>Current</v>
          </cell>
        </row>
        <row r="44">
          <cell r="B44" t="str">
            <v>Current</v>
          </cell>
        </row>
        <row r="45">
          <cell r="B45" t="str">
            <v>Current</v>
          </cell>
        </row>
        <row r="46">
          <cell r="B46" t="str">
            <v>Current</v>
          </cell>
        </row>
        <row r="47">
          <cell r="B47" t="str">
            <v>Current</v>
          </cell>
        </row>
        <row r="48">
          <cell r="B48" t="str">
            <v>Current</v>
          </cell>
        </row>
        <row r="49">
          <cell r="B49" t="str">
            <v>Current</v>
          </cell>
        </row>
        <row r="50">
          <cell r="B50" t="str">
            <v>Current</v>
          </cell>
        </row>
        <row r="51">
          <cell r="B51" t="str">
            <v>Current</v>
          </cell>
        </row>
        <row r="52">
          <cell r="B52" t="str">
            <v>Current</v>
          </cell>
        </row>
        <row r="53">
          <cell r="B53" t="str">
            <v>Current</v>
          </cell>
        </row>
        <row r="54">
          <cell r="B54" t="str">
            <v>Current</v>
          </cell>
        </row>
        <row r="55">
          <cell r="B55" t="str">
            <v>Current</v>
          </cell>
        </row>
        <row r="56">
          <cell r="B56" t="str">
            <v>Current</v>
          </cell>
        </row>
        <row r="57">
          <cell r="B57" t="str">
            <v>Current</v>
          </cell>
        </row>
        <row r="58">
          <cell r="B58" t="str">
            <v>Current</v>
          </cell>
        </row>
        <row r="59">
          <cell r="B59" t="str">
            <v>Current</v>
          </cell>
        </row>
        <row r="60">
          <cell r="B60" t="str">
            <v>Current</v>
          </cell>
        </row>
        <row r="61">
          <cell r="B61" t="str">
            <v>Current</v>
          </cell>
        </row>
        <row r="62">
          <cell r="B62" t="str">
            <v>Current</v>
          </cell>
        </row>
        <row r="63">
          <cell r="B63" t="str">
            <v>Current</v>
          </cell>
        </row>
        <row r="64">
          <cell r="B64" t="str">
            <v>Current</v>
          </cell>
        </row>
      </sheetData>
      <sheetData sheetId="4">
        <row r="1">
          <cell r="B1" t="str">
            <v>Barnton Parish Council</v>
          </cell>
        </row>
        <row r="2">
          <cell r="B2" t="str">
            <v>Bank Transfers</v>
          </cell>
        </row>
        <row r="4">
          <cell r="B4" t="str">
            <v>Bank</v>
          </cell>
          <cell r="C4" t="str">
            <v>From</v>
          </cell>
          <cell r="D4" t="str">
            <v>To</v>
          </cell>
          <cell r="E4" t="str">
            <v>Amount</v>
          </cell>
        </row>
        <row r="5">
          <cell r="B5" t="str">
            <v>Date</v>
          </cell>
          <cell r="C5" t="str">
            <v>Account</v>
          </cell>
          <cell r="D5" t="str">
            <v>Account</v>
          </cell>
        </row>
        <row r="6">
          <cell r="B6">
            <v>46125</v>
          </cell>
          <cell r="C6" t="str">
            <v>current</v>
          </cell>
          <cell r="D6" t="str">
            <v>Salary</v>
          </cell>
          <cell r="E6">
            <v>96300</v>
          </cell>
        </row>
        <row r="7">
          <cell r="B7">
            <v>46125</v>
          </cell>
          <cell r="C7" t="str">
            <v>current</v>
          </cell>
          <cell r="D7" t="str">
            <v>Reserve</v>
          </cell>
          <cell r="E7">
            <v>26250</v>
          </cell>
        </row>
        <row r="8">
          <cell r="B8">
            <v>46141</v>
          </cell>
          <cell r="C8" t="str">
            <v>current</v>
          </cell>
          <cell r="D8" t="str">
            <v>Reserve</v>
          </cell>
          <cell r="E8">
            <v>6881.65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Parish Information</v>
          </cell>
        </row>
        <row r="4">
          <cell r="B4" t="str">
            <v>Council Name</v>
          </cell>
          <cell r="C4" t="str">
            <v>Barnton</v>
          </cell>
        </row>
        <row r="5">
          <cell r="B5" t="str">
            <v>Electorate</v>
          </cell>
          <cell r="C5">
            <v>5697</v>
          </cell>
        </row>
        <row r="6">
          <cell r="B6" t="str">
            <v>S.137  per Head</v>
          </cell>
          <cell r="C6">
            <v>11.6</v>
          </cell>
        </row>
        <row r="8">
          <cell r="B8" t="str">
            <v>Financial Year Dates</v>
          </cell>
        </row>
        <row r="10">
          <cell r="B10" t="str">
            <v>Year Start</v>
          </cell>
          <cell r="C10">
            <v>46113</v>
          </cell>
        </row>
        <row r="11">
          <cell r="B11" t="str">
            <v>Year End</v>
          </cell>
          <cell r="C11">
            <v>46477</v>
          </cell>
        </row>
        <row r="12">
          <cell r="B12" t="str">
            <v>Last Year</v>
          </cell>
          <cell r="C12" t="str">
            <v>2025-26</v>
          </cell>
        </row>
        <row r="13">
          <cell r="B13" t="str">
            <v>Current Year</v>
          </cell>
          <cell r="C13" t="str">
            <v>2026-27</v>
          </cell>
        </row>
        <row r="14">
          <cell r="B14" t="str">
            <v>Next Year</v>
          </cell>
          <cell r="C14" t="str">
            <v>2027-28</v>
          </cell>
        </row>
        <row r="16">
          <cell r="B16" t="str">
            <v>Account Name</v>
          </cell>
          <cell r="C16" t="str">
            <v>Opening</v>
          </cell>
        </row>
        <row r="17">
          <cell r="C17" t="str">
            <v>Balance</v>
          </cell>
        </row>
        <row r="18">
          <cell r="B18" t="str">
            <v>Current</v>
          </cell>
          <cell r="C18">
            <v>8939.82</v>
          </cell>
        </row>
        <row r="19">
          <cell r="B19" t="str">
            <v>Reserve</v>
          </cell>
          <cell r="C19">
            <v>38070.6</v>
          </cell>
        </row>
        <row r="20">
          <cell r="B20" t="str">
            <v>Salary</v>
          </cell>
          <cell r="C20">
            <v>6383.95</v>
          </cell>
        </row>
        <row r="21">
          <cell r="B21" t="str">
            <v>Total</v>
          </cell>
          <cell r="C21">
            <v>53394.369999999995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DBA4-38DD-41DE-BC42-607BA5411602}">
  <dimension ref="A1:E43"/>
  <sheetViews>
    <sheetView workbookViewId="0">
      <selection activeCell="I28" sqref="I28"/>
    </sheetView>
  </sheetViews>
  <sheetFormatPr defaultRowHeight="14.4" x14ac:dyDescent="0.3"/>
  <cols>
    <col min="1" max="1" width="13.21875" bestFit="1" customWidth="1"/>
    <col min="2" max="2" width="31.33203125" customWidth="1"/>
    <col min="3" max="3" width="8.88671875" bestFit="1" customWidth="1"/>
    <col min="5" max="5" width="8.88671875" bestFit="1" customWidth="1"/>
  </cols>
  <sheetData>
    <row r="1" spans="1:5" x14ac:dyDescent="0.3">
      <c r="A1" s="20" t="s">
        <v>55</v>
      </c>
    </row>
    <row r="2" spans="1:5" x14ac:dyDescent="0.3">
      <c r="A2" s="1" t="s">
        <v>48</v>
      </c>
      <c r="B2" s="1" t="s">
        <v>49</v>
      </c>
      <c r="C2" s="2" t="s">
        <v>50</v>
      </c>
      <c r="D2" s="2" t="s">
        <v>51</v>
      </c>
      <c r="E2" s="2" t="s">
        <v>52</v>
      </c>
    </row>
    <row r="3" spans="1:5" x14ac:dyDescent="0.3">
      <c r="A3" s="3"/>
      <c r="B3" s="3"/>
      <c r="C3" s="4"/>
      <c r="D3" s="4"/>
      <c r="E3" s="4"/>
    </row>
    <row r="4" spans="1:5" x14ac:dyDescent="0.3">
      <c r="A4" s="5" t="s">
        <v>0</v>
      </c>
      <c r="B4" s="5" t="s">
        <v>1</v>
      </c>
      <c r="C4" s="6">
        <v>9.6999999999999993</v>
      </c>
      <c r="D4" s="6">
        <v>1.94</v>
      </c>
      <c r="E4" s="7">
        <v>11.64</v>
      </c>
    </row>
    <row r="5" spans="1:5" x14ac:dyDescent="0.3">
      <c r="A5" s="5" t="s">
        <v>0</v>
      </c>
      <c r="B5" s="5" t="s">
        <v>2</v>
      </c>
      <c r="C5" s="6">
        <v>5.67</v>
      </c>
      <c r="D5" s="6">
        <v>1.1299999999999999</v>
      </c>
      <c r="E5" s="7">
        <f t="shared" ref="E5:E25" si="0">IF(AND(ISBLANK(C5),ISBLANK(D5)),"",SUM(C5:D5))</f>
        <v>6.8</v>
      </c>
    </row>
    <row r="6" spans="1:5" x14ac:dyDescent="0.3">
      <c r="A6" s="5" t="s">
        <v>0</v>
      </c>
      <c r="B6" s="5" t="s">
        <v>3</v>
      </c>
      <c r="C6" s="6">
        <v>18.32</v>
      </c>
      <c r="D6" s="6">
        <v>3.66</v>
      </c>
      <c r="E6" s="7">
        <f t="shared" si="0"/>
        <v>21.98</v>
      </c>
    </row>
    <row r="7" spans="1:5" x14ac:dyDescent="0.3">
      <c r="A7" s="5" t="s">
        <v>0</v>
      </c>
      <c r="B7" s="5" t="s">
        <v>80</v>
      </c>
      <c r="C7" s="6">
        <v>29.22</v>
      </c>
      <c r="D7" s="6">
        <v>5.83</v>
      </c>
      <c r="E7" s="7">
        <f t="shared" si="0"/>
        <v>35.049999999999997</v>
      </c>
    </row>
    <row r="8" spans="1:5" x14ac:dyDescent="0.3">
      <c r="A8" s="5" t="s">
        <v>4</v>
      </c>
      <c r="B8" s="5" t="s">
        <v>5</v>
      </c>
      <c r="C8" s="6">
        <v>30.6</v>
      </c>
      <c r="D8" s="6">
        <v>6.12</v>
      </c>
      <c r="E8" s="7">
        <f t="shared" si="0"/>
        <v>36.72</v>
      </c>
    </row>
    <row r="9" spans="1:5" x14ac:dyDescent="0.3">
      <c r="A9" s="5" t="s">
        <v>6</v>
      </c>
      <c r="B9" s="5" t="s">
        <v>7</v>
      </c>
      <c r="C9" s="6">
        <v>145.86000000000001</v>
      </c>
      <c r="D9" s="6">
        <v>29.17</v>
      </c>
      <c r="E9" s="7">
        <f t="shared" si="0"/>
        <v>175.03000000000003</v>
      </c>
    </row>
    <row r="10" spans="1:5" x14ac:dyDescent="0.3">
      <c r="A10" s="5" t="s">
        <v>8</v>
      </c>
      <c r="B10" s="5" t="s">
        <v>84</v>
      </c>
      <c r="C10" s="6">
        <v>9</v>
      </c>
      <c r="D10" s="6">
        <v>0</v>
      </c>
      <c r="E10" s="7">
        <v>9</v>
      </c>
    </row>
    <row r="11" spans="1:5" x14ac:dyDescent="0.3">
      <c r="A11" s="5" t="s">
        <v>9</v>
      </c>
      <c r="B11" s="5" t="s">
        <v>10</v>
      </c>
      <c r="C11" s="6">
        <v>35</v>
      </c>
      <c r="D11" s="6">
        <v>0</v>
      </c>
      <c r="E11" s="7">
        <v>35</v>
      </c>
    </row>
    <row r="12" spans="1:5" x14ac:dyDescent="0.3">
      <c r="A12" s="5" t="s">
        <v>11</v>
      </c>
      <c r="B12" s="5" t="s">
        <v>12</v>
      </c>
      <c r="C12" s="6">
        <v>108</v>
      </c>
      <c r="D12" s="6">
        <v>21.6</v>
      </c>
      <c r="E12" s="7">
        <f t="shared" si="0"/>
        <v>129.6</v>
      </c>
    </row>
    <row r="13" spans="1:5" x14ac:dyDescent="0.3">
      <c r="A13" s="5" t="s">
        <v>11</v>
      </c>
      <c r="B13" s="5" t="s">
        <v>13</v>
      </c>
      <c r="C13" s="6">
        <v>108</v>
      </c>
      <c r="D13" s="6">
        <v>21.6</v>
      </c>
      <c r="E13" s="7">
        <f t="shared" si="0"/>
        <v>129.6</v>
      </c>
    </row>
    <row r="14" spans="1:5" x14ac:dyDescent="0.3">
      <c r="A14" s="5" t="s">
        <v>14</v>
      </c>
      <c r="B14" s="5" t="s">
        <v>15</v>
      </c>
      <c r="C14" s="6">
        <v>400</v>
      </c>
      <c r="D14" s="6">
        <v>0</v>
      </c>
      <c r="E14" s="7">
        <f t="shared" si="0"/>
        <v>400</v>
      </c>
    </row>
    <row r="15" spans="1:5" x14ac:dyDescent="0.3">
      <c r="A15" s="5" t="s">
        <v>0</v>
      </c>
      <c r="B15" s="5" t="s">
        <v>81</v>
      </c>
      <c r="C15" s="6">
        <v>5.89</v>
      </c>
      <c r="D15" s="6">
        <v>1.18</v>
      </c>
      <c r="E15" s="7">
        <f t="shared" si="0"/>
        <v>7.0699999999999994</v>
      </c>
    </row>
    <row r="16" spans="1:5" x14ac:dyDescent="0.3">
      <c r="A16" s="5" t="s">
        <v>0</v>
      </c>
      <c r="B16" s="5" t="s">
        <v>16</v>
      </c>
      <c r="C16" s="6">
        <v>20.92</v>
      </c>
      <c r="D16" s="6">
        <v>4.1500000000000004</v>
      </c>
      <c r="E16" s="7">
        <f t="shared" si="0"/>
        <v>25.07</v>
      </c>
    </row>
    <row r="17" spans="1:5" x14ac:dyDescent="0.3">
      <c r="A17" s="5" t="s">
        <v>17</v>
      </c>
      <c r="B17" s="5" t="s">
        <v>82</v>
      </c>
      <c r="C17" s="6">
        <v>110.02</v>
      </c>
      <c r="D17" s="6">
        <v>5.5</v>
      </c>
      <c r="E17" s="7">
        <f t="shared" si="0"/>
        <v>115.52</v>
      </c>
    </row>
    <row r="18" spans="1:5" x14ac:dyDescent="0.3">
      <c r="A18" s="5" t="s">
        <v>17</v>
      </c>
      <c r="B18" s="5" t="s">
        <v>83</v>
      </c>
      <c r="C18" s="6">
        <v>65.989999999999995</v>
      </c>
      <c r="D18" s="6">
        <v>3.3</v>
      </c>
      <c r="E18" s="7">
        <f t="shared" si="0"/>
        <v>69.289999999999992</v>
      </c>
    </row>
    <row r="19" spans="1:5" x14ac:dyDescent="0.3">
      <c r="A19" s="5" t="s">
        <v>19</v>
      </c>
      <c r="B19" s="8">
        <v>46113</v>
      </c>
      <c r="C19" s="6">
        <v>61.12</v>
      </c>
      <c r="D19" s="6">
        <v>12.22</v>
      </c>
      <c r="E19" s="7">
        <f t="shared" si="0"/>
        <v>73.34</v>
      </c>
    </row>
    <row r="20" spans="1:5" x14ac:dyDescent="0.3">
      <c r="A20" s="5" t="s">
        <v>20</v>
      </c>
      <c r="B20" s="5" t="s">
        <v>21</v>
      </c>
      <c r="C20" s="6">
        <v>15</v>
      </c>
      <c r="D20" s="6">
        <v>0</v>
      </c>
      <c r="E20" s="7">
        <v>15</v>
      </c>
    </row>
    <row r="21" spans="1:5" x14ac:dyDescent="0.3">
      <c r="A21" s="5" t="s">
        <v>8</v>
      </c>
      <c r="B21" s="5" t="s">
        <v>84</v>
      </c>
      <c r="C21" s="6">
        <v>15</v>
      </c>
      <c r="D21" s="6">
        <v>0</v>
      </c>
      <c r="E21" s="7">
        <v>15</v>
      </c>
    </row>
    <row r="22" spans="1:5" x14ac:dyDescent="0.3">
      <c r="A22" s="5" t="s">
        <v>0</v>
      </c>
      <c r="B22" s="5" t="s">
        <v>22</v>
      </c>
      <c r="C22" s="6">
        <v>9.26</v>
      </c>
      <c r="D22" s="6">
        <v>1.85</v>
      </c>
      <c r="E22" s="7">
        <f t="shared" si="0"/>
        <v>11.11</v>
      </c>
    </row>
    <row r="23" spans="1:5" x14ac:dyDescent="0.3">
      <c r="A23" s="5" t="s">
        <v>0</v>
      </c>
      <c r="B23" s="5" t="s">
        <v>23</v>
      </c>
      <c r="C23" s="6">
        <v>9.16</v>
      </c>
      <c r="D23" s="6">
        <v>1.83</v>
      </c>
      <c r="E23" s="7">
        <f t="shared" si="0"/>
        <v>10.99</v>
      </c>
    </row>
    <row r="24" spans="1:5" x14ac:dyDescent="0.3">
      <c r="A24" s="5" t="s">
        <v>0</v>
      </c>
      <c r="B24" s="5" t="s">
        <v>85</v>
      </c>
      <c r="C24" s="6">
        <v>22.48</v>
      </c>
      <c r="D24" s="6">
        <v>4.5</v>
      </c>
      <c r="E24" s="7">
        <f t="shared" si="0"/>
        <v>26.98</v>
      </c>
    </row>
    <row r="25" spans="1:5" x14ac:dyDescent="0.3">
      <c r="A25" s="5" t="s">
        <v>0</v>
      </c>
      <c r="B25" s="5" t="s">
        <v>24</v>
      </c>
      <c r="C25" s="6">
        <v>7.99</v>
      </c>
      <c r="D25" s="6">
        <v>1.6</v>
      </c>
      <c r="E25" s="7">
        <f t="shared" si="0"/>
        <v>9.59</v>
      </c>
    </row>
    <row r="26" spans="1:5" x14ac:dyDescent="0.3">
      <c r="A26" s="5" t="s">
        <v>25</v>
      </c>
      <c r="B26" s="5" t="s">
        <v>26</v>
      </c>
      <c r="C26" s="6">
        <v>51.2</v>
      </c>
      <c r="D26" s="6">
        <v>0</v>
      </c>
      <c r="E26" s="7">
        <v>51.2</v>
      </c>
    </row>
    <row r="27" spans="1:5" x14ac:dyDescent="0.3">
      <c r="A27" s="5" t="s">
        <v>56</v>
      </c>
      <c r="B27" s="19">
        <v>46143</v>
      </c>
      <c r="C27" s="6">
        <v>7521.6</v>
      </c>
      <c r="D27" s="6">
        <v>0</v>
      </c>
      <c r="E27" s="7">
        <v>7521.6</v>
      </c>
    </row>
    <row r="28" spans="1:5" x14ac:dyDescent="0.3">
      <c r="A28" s="5" t="s">
        <v>27</v>
      </c>
      <c r="B28" s="5" t="s">
        <v>28</v>
      </c>
      <c r="C28" s="6">
        <v>1506.5</v>
      </c>
      <c r="D28" s="6">
        <v>301.3</v>
      </c>
      <c r="E28" s="7">
        <f t="shared" ref="E28:E31" si="1">IF(AND(ISBLANK(C28),ISBLANK(D28)),"",SUM(C28:D28))</f>
        <v>1807.8</v>
      </c>
    </row>
    <row r="29" spans="1:5" x14ac:dyDescent="0.3">
      <c r="A29" s="5" t="s">
        <v>29</v>
      </c>
      <c r="B29" s="5" t="s">
        <v>30</v>
      </c>
      <c r="C29" s="6">
        <v>113.5</v>
      </c>
      <c r="D29" s="6">
        <v>22.7</v>
      </c>
      <c r="E29" s="7">
        <f t="shared" si="1"/>
        <v>136.19999999999999</v>
      </c>
    </row>
    <row r="30" spans="1:5" x14ac:dyDescent="0.3">
      <c r="A30" s="5" t="s">
        <v>0</v>
      </c>
      <c r="B30" s="5" t="s">
        <v>31</v>
      </c>
      <c r="C30" s="6">
        <v>63.12</v>
      </c>
      <c r="D30" s="6">
        <v>12.63</v>
      </c>
      <c r="E30" s="7">
        <f t="shared" si="1"/>
        <v>75.75</v>
      </c>
    </row>
    <row r="31" spans="1:5" x14ac:dyDescent="0.3">
      <c r="A31" s="5" t="s">
        <v>0</v>
      </c>
      <c r="B31" s="5" t="s">
        <v>86</v>
      </c>
      <c r="C31" s="6">
        <v>5.82</v>
      </c>
      <c r="D31" s="6">
        <v>1.1599999999999999</v>
      </c>
      <c r="E31" s="7">
        <f t="shared" si="1"/>
        <v>6.98</v>
      </c>
    </row>
    <row r="32" spans="1:5" x14ac:dyDescent="0.3">
      <c r="A32" s="5" t="s">
        <v>32</v>
      </c>
      <c r="B32" s="5" t="s">
        <v>33</v>
      </c>
      <c r="C32" s="6">
        <v>500</v>
      </c>
      <c r="D32" s="6">
        <v>0</v>
      </c>
      <c r="E32" s="7">
        <v>500</v>
      </c>
    </row>
    <row r="33" spans="1:5" x14ac:dyDescent="0.3">
      <c r="A33" s="5" t="s">
        <v>34</v>
      </c>
      <c r="B33" s="5" t="s">
        <v>35</v>
      </c>
      <c r="C33" s="6">
        <v>3.45</v>
      </c>
      <c r="D33" s="6">
        <v>0</v>
      </c>
      <c r="E33" s="7">
        <v>3.45</v>
      </c>
    </row>
    <row r="34" spans="1:5" x14ac:dyDescent="0.3">
      <c r="A34" s="5" t="s">
        <v>36</v>
      </c>
      <c r="B34" s="5" t="s">
        <v>37</v>
      </c>
      <c r="C34" s="6">
        <v>15.49</v>
      </c>
      <c r="D34" s="6">
        <v>0</v>
      </c>
      <c r="E34" s="7">
        <v>15.49</v>
      </c>
    </row>
    <row r="35" spans="1:5" x14ac:dyDescent="0.3">
      <c r="A35" s="5" t="s">
        <v>38</v>
      </c>
      <c r="B35" s="5" t="s">
        <v>35</v>
      </c>
      <c r="C35" s="6">
        <v>13.13</v>
      </c>
      <c r="D35" s="6">
        <v>0</v>
      </c>
      <c r="E35" s="7">
        <v>13.13</v>
      </c>
    </row>
    <row r="36" spans="1:5" x14ac:dyDescent="0.3">
      <c r="A36" s="5" t="s">
        <v>39</v>
      </c>
      <c r="B36" s="9" t="s">
        <v>78</v>
      </c>
      <c r="C36" s="6">
        <v>149.99</v>
      </c>
      <c r="D36" s="6">
        <v>0</v>
      </c>
      <c r="E36" s="7">
        <v>149.99</v>
      </c>
    </row>
    <row r="37" spans="1:5" x14ac:dyDescent="0.3">
      <c r="A37" s="5" t="s">
        <v>40</v>
      </c>
      <c r="B37" s="5" t="s">
        <v>41</v>
      </c>
      <c r="C37" s="6">
        <v>950</v>
      </c>
      <c r="D37" s="6">
        <v>0</v>
      </c>
      <c r="E37" s="7">
        <v>950</v>
      </c>
    </row>
    <row r="38" spans="1:5" x14ac:dyDescent="0.3">
      <c r="A38" s="5" t="s">
        <v>0</v>
      </c>
      <c r="B38" s="5" t="s">
        <v>79</v>
      </c>
      <c r="C38" s="6">
        <v>8.32</v>
      </c>
      <c r="D38" s="6">
        <v>1.66</v>
      </c>
      <c r="E38" s="7">
        <v>9.98</v>
      </c>
    </row>
    <row r="39" spans="1:5" x14ac:dyDescent="0.3">
      <c r="A39" s="9" t="s">
        <v>42</v>
      </c>
      <c r="B39" s="9" t="s">
        <v>43</v>
      </c>
      <c r="C39" s="10">
        <v>1.33</v>
      </c>
      <c r="D39" s="10">
        <v>0.26</v>
      </c>
      <c r="E39" s="11">
        <v>1.59</v>
      </c>
    </row>
    <row r="40" spans="1:5" x14ac:dyDescent="0.3">
      <c r="A40" s="5" t="s">
        <v>44</v>
      </c>
      <c r="B40" s="5" t="s">
        <v>41</v>
      </c>
      <c r="C40" s="6">
        <v>300</v>
      </c>
      <c r="D40" s="6">
        <v>0</v>
      </c>
      <c r="E40" s="7">
        <v>300</v>
      </c>
    </row>
    <row r="41" spans="1:5" x14ac:dyDescent="0.3">
      <c r="A41" s="5" t="s">
        <v>45</v>
      </c>
      <c r="B41" s="5" t="s">
        <v>41</v>
      </c>
      <c r="C41" s="6">
        <v>500</v>
      </c>
      <c r="D41" s="6">
        <v>0</v>
      </c>
      <c r="E41" s="7">
        <v>500</v>
      </c>
    </row>
    <row r="42" spans="1:5" ht="15" thickBot="1" x14ac:dyDescent="0.35">
      <c r="A42" s="12" t="s">
        <v>46</v>
      </c>
      <c r="B42" s="12" t="s">
        <v>47</v>
      </c>
      <c r="C42" s="13">
        <v>3.25</v>
      </c>
      <c r="D42" s="13">
        <v>0</v>
      </c>
      <c r="E42" s="14">
        <v>3.25</v>
      </c>
    </row>
    <row r="43" spans="1:5" ht="15" thickBot="1" x14ac:dyDescent="0.35">
      <c r="A43" s="15" t="s">
        <v>54</v>
      </c>
      <c r="B43" s="16"/>
      <c r="C43" s="17">
        <f>SUM(C4:C42)</f>
        <v>12948.9</v>
      </c>
      <c r="D43" s="17">
        <f>SUM(D4:D42)</f>
        <v>466.89000000000004</v>
      </c>
      <c r="E43" s="18">
        <f>SUM(E4:E42)</f>
        <v>13415.789999999999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FF0D-8E55-4FF0-A683-8B1C01BF79F9}">
  <dimension ref="A1:E16"/>
  <sheetViews>
    <sheetView workbookViewId="0">
      <selection activeCell="C20" sqref="C20"/>
    </sheetView>
  </sheetViews>
  <sheetFormatPr defaultRowHeight="14.4" x14ac:dyDescent="0.3"/>
  <cols>
    <col min="1" max="1" width="13.21875" bestFit="1" customWidth="1"/>
    <col min="2" max="2" width="30" bestFit="1" customWidth="1"/>
    <col min="3" max="3" width="8.88671875" bestFit="1" customWidth="1"/>
    <col min="5" max="5" width="8.88671875" bestFit="1" customWidth="1"/>
  </cols>
  <sheetData>
    <row r="1" spans="1:5" x14ac:dyDescent="0.3">
      <c r="A1" s="20" t="s">
        <v>55</v>
      </c>
    </row>
    <row r="2" spans="1:5" x14ac:dyDescent="0.3">
      <c r="A2" s="1" t="s">
        <v>48</v>
      </c>
      <c r="B2" s="1" t="s">
        <v>49</v>
      </c>
      <c r="C2" s="2" t="s">
        <v>50</v>
      </c>
      <c r="D2" s="2" t="s">
        <v>51</v>
      </c>
      <c r="E2" s="2" t="s">
        <v>52</v>
      </c>
    </row>
    <row r="3" spans="1:5" x14ac:dyDescent="0.3">
      <c r="A3" s="3"/>
      <c r="B3" s="3"/>
      <c r="C3" s="4"/>
      <c r="D3" s="4"/>
      <c r="E3" s="4"/>
    </row>
    <row r="4" spans="1:5" x14ac:dyDescent="0.3">
      <c r="A4" s="5" t="s">
        <v>6</v>
      </c>
      <c r="B4" s="5" t="s">
        <v>7</v>
      </c>
      <c r="C4" s="6">
        <v>145.86000000000001</v>
      </c>
      <c r="D4" s="6">
        <v>29.17</v>
      </c>
      <c r="E4" s="7">
        <f t="shared" ref="E4:E8" si="0">IF(AND(ISBLANK(C4),ISBLANK(D4)),"",SUM(C4:D4))</f>
        <v>175.03000000000003</v>
      </c>
    </row>
    <row r="5" spans="1:5" x14ac:dyDescent="0.3">
      <c r="A5" s="5" t="s">
        <v>11</v>
      </c>
      <c r="B5" s="5" t="s">
        <v>12</v>
      </c>
      <c r="C5" s="6">
        <v>108</v>
      </c>
      <c r="D5" s="6">
        <v>21.6</v>
      </c>
      <c r="E5" s="7">
        <f t="shared" si="0"/>
        <v>129.6</v>
      </c>
    </row>
    <row r="6" spans="1:5" x14ac:dyDescent="0.3">
      <c r="A6" s="5" t="s">
        <v>11</v>
      </c>
      <c r="B6" s="5" t="s">
        <v>13</v>
      </c>
      <c r="C6" s="6">
        <v>108</v>
      </c>
      <c r="D6" s="6">
        <v>21.6</v>
      </c>
      <c r="E6" s="7">
        <f t="shared" si="0"/>
        <v>129.6</v>
      </c>
    </row>
    <row r="7" spans="1:5" x14ac:dyDescent="0.3">
      <c r="A7" s="5" t="s">
        <v>14</v>
      </c>
      <c r="B7" s="5" t="s">
        <v>15</v>
      </c>
      <c r="C7" s="6">
        <v>400</v>
      </c>
      <c r="D7" s="6">
        <v>0</v>
      </c>
      <c r="E7" s="7">
        <f t="shared" si="0"/>
        <v>400</v>
      </c>
    </row>
    <row r="8" spans="1:5" x14ac:dyDescent="0.3">
      <c r="A8" s="5" t="s">
        <v>17</v>
      </c>
      <c r="B8" s="5" t="s">
        <v>18</v>
      </c>
      <c r="C8" s="6">
        <v>110.02</v>
      </c>
      <c r="D8" s="6">
        <v>5.5</v>
      </c>
      <c r="E8" s="7">
        <f t="shared" si="0"/>
        <v>115.52</v>
      </c>
    </row>
    <row r="9" spans="1:5" x14ac:dyDescent="0.3">
      <c r="A9" s="5" t="s">
        <v>27</v>
      </c>
      <c r="B9" s="5" t="s">
        <v>28</v>
      </c>
      <c r="C9" s="6">
        <v>1506.5</v>
      </c>
      <c r="D9" s="6">
        <v>301.3</v>
      </c>
      <c r="E9" s="7">
        <f t="shared" ref="E9:E10" si="1">IF(AND(ISBLANK(C9),ISBLANK(D9)),"",SUM(C9:D9))</f>
        <v>1807.8</v>
      </c>
    </row>
    <row r="10" spans="1:5" x14ac:dyDescent="0.3">
      <c r="A10" s="5" t="s">
        <v>29</v>
      </c>
      <c r="B10" s="5" t="s">
        <v>30</v>
      </c>
      <c r="C10" s="6">
        <v>113.5</v>
      </c>
      <c r="D10" s="6">
        <v>22.7</v>
      </c>
      <c r="E10" s="7">
        <f t="shared" si="1"/>
        <v>136.19999999999999</v>
      </c>
    </row>
    <row r="11" spans="1:5" x14ac:dyDescent="0.3">
      <c r="A11" s="5" t="s">
        <v>32</v>
      </c>
      <c r="B11" s="5" t="s">
        <v>33</v>
      </c>
      <c r="C11" s="6">
        <v>500</v>
      </c>
      <c r="D11" s="6">
        <v>0</v>
      </c>
      <c r="E11" s="7">
        <v>500</v>
      </c>
    </row>
    <row r="12" spans="1:5" x14ac:dyDescent="0.3">
      <c r="A12" s="5" t="s">
        <v>39</v>
      </c>
      <c r="B12" s="61" t="s">
        <v>87</v>
      </c>
      <c r="C12" s="6">
        <v>149.99</v>
      </c>
      <c r="D12" s="6">
        <v>0</v>
      </c>
      <c r="E12" s="7">
        <v>149.99</v>
      </c>
    </row>
    <row r="13" spans="1:5" x14ac:dyDescent="0.3">
      <c r="A13" s="5" t="s">
        <v>40</v>
      </c>
      <c r="B13" s="5" t="s">
        <v>41</v>
      </c>
      <c r="C13" s="6">
        <v>950</v>
      </c>
      <c r="D13" s="6">
        <v>0</v>
      </c>
      <c r="E13" s="7">
        <v>950</v>
      </c>
    </row>
    <row r="14" spans="1:5" x14ac:dyDescent="0.3">
      <c r="A14" s="5" t="s">
        <v>44</v>
      </c>
      <c r="B14" s="5" t="s">
        <v>41</v>
      </c>
      <c r="C14" s="6">
        <v>300</v>
      </c>
      <c r="D14" s="6">
        <v>0</v>
      </c>
      <c r="E14" s="7">
        <v>300</v>
      </c>
    </row>
    <row r="15" spans="1:5" ht="15" thickBot="1" x14ac:dyDescent="0.35">
      <c r="A15" s="5" t="s">
        <v>45</v>
      </c>
      <c r="B15" s="5" t="s">
        <v>41</v>
      </c>
      <c r="C15" s="6">
        <v>500</v>
      </c>
      <c r="D15" s="6">
        <v>0</v>
      </c>
      <c r="E15" s="7">
        <v>500</v>
      </c>
    </row>
    <row r="16" spans="1:5" ht="15" thickBot="1" x14ac:dyDescent="0.35">
      <c r="A16" s="15" t="s">
        <v>54</v>
      </c>
      <c r="B16" s="16"/>
      <c r="C16" s="17">
        <f>SUM(C4:C15)</f>
        <v>4891.87</v>
      </c>
      <c r="D16" s="17">
        <f>SUM(D4:D15)</f>
        <v>401.87</v>
      </c>
      <c r="E16" s="18">
        <f>SUM(E4:E15)</f>
        <v>5293.74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52D7-136D-47BF-B9BA-5EF75A44C8B1}">
  <dimension ref="A1:E4"/>
  <sheetViews>
    <sheetView workbookViewId="0">
      <selection activeCell="B8" sqref="B8"/>
    </sheetView>
  </sheetViews>
  <sheetFormatPr defaultRowHeight="14.4" x14ac:dyDescent="0.3"/>
  <sheetData>
    <row r="1" spans="1:5" x14ac:dyDescent="0.3">
      <c r="A1" t="s">
        <v>63</v>
      </c>
    </row>
    <row r="2" spans="1:5" ht="27.6" x14ac:dyDescent="0.3">
      <c r="A2" s="26" t="s">
        <v>58</v>
      </c>
      <c r="B2" s="26" t="s">
        <v>58</v>
      </c>
      <c r="C2" s="26" t="s">
        <v>49</v>
      </c>
      <c r="D2" s="27" t="s">
        <v>59</v>
      </c>
      <c r="E2" s="26" t="s">
        <v>60</v>
      </c>
    </row>
    <row r="3" spans="1:5" x14ac:dyDescent="0.3">
      <c r="A3" s="28" t="s">
        <v>53</v>
      </c>
      <c r="B3" s="28" t="s">
        <v>61</v>
      </c>
      <c r="C3" s="28"/>
      <c r="D3" s="29"/>
      <c r="E3" s="28" t="s">
        <v>62</v>
      </c>
    </row>
    <row r="4" spans="1:5" x14ac:dyDescent="0.3">
      <c r="A4" s="21">
        <v>46144</v>
      </c>
      <c r="B4" s="22" t="s">
        <v>25</v>
      </c>
      <c r="C4" s="23" t="s">
        <v>57</v>
      </c>
      <c r="D4" s="24">
        <v>65.16</v>
      </c>
      <c r="E4" s="25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6E65-1239-4BC3-BCBA-F3E6DA669EAF}">
  <dimension ref="A1:U39"/>
  <sheetViews>
    <sheetView tabSelected="1" topLeftCell="A13" workbookViewId="0">
      <selection activeCell="L31" sqref="L31"/>
    </sheetView>
  </sheetViews>
  <sheetFormatPr defaultColWidth="8.77734375" defaultRowHeight="13.8" x14ac:dyDescent="0.3"/>
  <cols>
    <col min="1" max="1" width="2.21875" style="37" customWidth="1"/>
    <col min="2" max="2" width="11.21875" style="38" customWidth="1"/>
    <col min="3" max="3" width="10.21875" style="37" bestFit="1" customWidth="1"/>
    <col min="4" max="4" width="10.5546875" style="37" bestFit="1" customWidth="1"/>
    <col min="5" max="7" width="10.21875" style="37" bestFit="1" customWidth="1"/>
    <col min="8" max="8" width="9.77734375" style="37" bestFit="1" customWidth="1"/>
    <col min="9" max="9" width="5.77734375" style="38" bestFit="1" customWidth="1"/>
    <col min="10" max="10" width="2.21875" style="37" customWidth="1"/>
    <col min="11" max="11" width="10.5546875" style="38" bestFit="1" customWidth="1"/>
    <col min="12" max="12" width="7.5546875" style="37" bestFit="1" customWidth="1"/>
    <col min="13" max="13" width="10.5546875" style="37" bestFit="1" customWidth="1"/>
    <col min="14" max="14" width="9.21875" style="37" bestFit="1" customWidth="1"/>
    <col min="15" max="15" width="8.21875" style="37" bestFit="1" customWidth="1"/>
    <col min="16" max="17" width="9.21875" style="37" bestFit="1" customWidth="1"/>
    <col min="18" max="18" width="5.77734375" style="38" bestFit="1" customWidth="1"/>
    <col min="19" max="16384" width="8.77734375" style="37"/>
  </cols>
  <sheetData>
    <row r="1" spans="1:21" s="30" customFormat="1" x14ac:dyDescent="0.3">
      <c r="B1" s="31" t="str">
        <f>[1]SETUP!C4&amp;" Parish Council"</f>
        <v>Barnton Parish Council</v>
      </c>
      <c r="C1" s="32"/>
      <c r="D1" s="32"/>
      <c r="E1" s="32"/>
      <c r="F1" s="32"/>
      <c r="G1" s="32"/>
      <c r="H1" s="32"/>
      <c r="I1" s="32"/>
      <c r="J1" s="32"/>
      <c r="K1" s="33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s="30" customFormat="1" x14ac:dyDescent="0.3">
      <c r="B2" s="31" t="s">
        <v>64</v>
      </c>
      <c r="C2" s="32"/>
      <c r="D2" s="32"/>
      <c r="E2" s="32"/>
      <c r="F2" s="32"/>
      <c r="G2" s="32"/>
      <c r="H2" s="32"/>
      <c r="I2" s="32"/>
      <c r="J2" s="32"/>
      <c r="K2" s="33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s="30" customFormat="1" x14ac:dyDescent="0.3">
      <c r="B3" s="33"/>
      <c r="C3" s="32"/>
      <c r="D3" s="32"/>
      <c r="E3" s="32"/>
      <c r="F3" s="32"/>
      <c r="G3" s="32"/>
      <c r="H3" s="32"/>
      <c r="I3" s="32"/>
      <c r="J3" s="32"/>
      <c r="K3" s="33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s="36" customFormat="1" x14ac:dyDescent="0.3">
      <c r="A4" s="34"/>
      <c r="B4" s="35"/>
      <c r="C4" s="58" t="str">
        <f>[1]SETUP!B18</f>
        <v>Current</v>
      </c>
      <c r="D4" s="58"/>
      <c r="E4" s="58"/>
      <c r="F4" s="58"/>
      <c r="G4" s="58"/>
      <c r="H4" s="58"/>
      <c r="I4" s="58"/>
      <c r="J4" s="34"/>
      <c r="K4" s="35"/>
      <c r="L4" s="59" t="str">
        <f>[1]SETUP!B19</f>
        <v>Reserve</v>
      </c>
      <c r="M4" s="59"/>
      <c r="N4" s="59"/>
      <c r="O4" s="59"/>
      <c r="P4" s="59"/>
      <c r="Q4" s="59"/>
      <c r="R4" s="59"/>
    </row>
    <row r="5" spans="1:21" s="40" customFormat="1" x14ac:dyDescent="0.3">
      <c r="A5" s="37"/>
      <c r="B5" s="38"/>
      <c r="C5" s="39" t="s">
        <v>60</v>
      </c>
      <c r="D5" s="39" t="s">
        <v>65</v>
      </c>
      <c r="E5" s="39" t="s">
        <v>66</v>
      </c>
      <c r="F5" s="39" t="s">
        <v>66</v>
      </c>
      <c r="G5" s="39" t="s">
        <v>67</v>
      </c>
      <c r="H5" s="39" t="s">
        <v>25</v>
      </c>
      <c r="I5" s="39" t="s">
        <v>25</v>
      </c>
      <c r="J5" s="37"/>
      <c r="K5" s="38"/>
      <c r="L5" s="39" t="s">
        <v>60</v>
      </c>
      <c r="M5" s="39" t="s">
        <v>65</v>
      </c>
      <c r="N5" s="39" t="s">
        <v>66</v>
      </c>
      <c r="O5" s="39" t="s">
        <v>66</v>
      </c>
      <c r="P5" s="39" t="s">
        <v>67</v>
      </c>
      <c r="Q5" s="39" t="s">
        <v>25</v>
      </c>
      <c r="R5" s="39" t="s">
        <v>25</v>
      </c>
    </row>
    <row r="6" spans="1:21" s="40" customFormat="1" x14ac:dyDescent="0.3">
      <c r="A6" s="37"/>
      <c r="B6" s="38"/>
      <c r="C6" s="41"/>
      <c r="D6" s="41"/>
      <c r="E6" s="41" t="s">
        <v>68</v>
      </c>
      <c r="F6" s="41" t="s">
        <v>69</v>
      </c>
      <c r="G6" s="41" t="s">
        <v>70</v>
      </c>
      <c r="H6" s="41" t="s">
        <v>71</v>
      </c>
      <c r="I6" s="41" t="s">
        <v>72</v>
      </c>
      <c r="J6" s="37"/>
      <c r="K6" s="38"/>
      <c r="L6" s="41"/>
      <c r="M6" s="41"/>
      <c r="N6" s="41" t="s">
        <v>68</v>
      </c>
      <c r="O6" s="41" t="s">
        <v>69</v>
      </c>
      <c r="P6" s="41" t="s">
        <v>70</v>
      </c>
      <c r="Q6" s="41" t="s">
        <v>71</v>
      </c>
      <c r="R6" s="41" t="s">
        <v>72</v>
      </c>
    </row>
    <row r="7" spans="1:21" s="40" customFormat="1" x14ac:dyDescent="0.3">
      <c r="A7" s="37"/>
      <c r="B7" s="42" t="s">
        <v>73</v>
      </c>
      <c r="C7" s="43"/>
      <c r="D7" s="44"/>
      <c r="E7" s="44"/>
      <c r="F7" s="44"/>
      <c r="G7" s="45">
        <f>VLOOKUP(C4,[1]SETUP!B:C,2,FALSE)</f>
        <v>8939.82</v>
      </c>
      <c r="H7" s="45"/>
      <c r="I7" s="46" t="str">
        <f>IF(OR(G7="",H7=""),"",IF(G7=H7,"ü", "û"))</f>
        <v/>
      </c>
      <c r="J7" s="37"/>
      <c r="K7" s="42" t="s">
        <v>73</v>
      </c>
      <c r="L7" s="43"/>
      <c r="M7" s="43"/>
      <c r="N7" s="44"/>
      <c r="O7" s="44"/>
      <c r="P7" s="45">
        <f>VLOOKUP(L4,[1]SETUP!B:C,2,FALSE)</f>
        <v>38070.6</v>
      </c>
      <c r="Q7" s="45"/>
      <c r="R7" s="46" t="str">
        <f>IF(OR(P7="",Q7=""),"",IF(P7=Q7,"ü", "û"))</f>
        <v/>
      </c>
    </row>
    <row r="8" spans="1:21" x14ac:dyDescent="0.3">
      <c r="B8" s="47">
        <f>[1]SETUP!C10</f>
        <v>46113</v>
      </c>
      <c r="C8" s="48">
        <f>SUMIFS([1]Receipts!H:H,[1]Receipts!B:B,$C$4,[1]Receipts!E:E,"&gt;="&amp;B8,[1]Receipts!E:E,"&lt;"&amp;EDATE(B8,1))</f>
        <v>170677.83</v>
      </c>
      <c r="D8" s="45">
        <f>SUMIFS([1]Payments!J:J,[1]Payments!B:B,$C$4,[1]Payments!Q:Q,"&gt;="&amp;B8,[1]Payments!Q:Q,"&lt;"&amp;EDATE(B8,1))</f>
        <v>14155.160000000002</v>
      </c>
      <c r="E8" s="45">
        <f>SUMIFS([1]Transfers!E:E,[1]Transfers!D:D,$C$4,[1]Transfers!B:B,"&gt;="&amp;B8,[1]Transfers!B:B,"&lt;"&amp;EDATE(B8,1))</f>
        <v>0</v>
      </c>
      <c r="F8" s="45">
        <f>SUMIFS([1]Transfers!E:E,[1]Transfers!C:C,$C$4,[1]Transfers!B:B,"&gt;="&amp;B8,[1]Transfers!B:B,"&lt;"&amp;EDATE(B8,1))</f>
        <v>129431.65</v>
      </c>
      <c r="G8" s="45">
        <f>ROUND(G7+C8-D8+E8-F8,2)</f>
        <v>36030.839999999997</v>
      </c>
      <c r="H8" s="45">
        <v>36030.839999999997</v>
      </c>
      <c r="I8" s="46" t="str">
        <f>IF(OR(G8="",H8=""),"",IF(G8=H8,"ü", "û"))</f>
        <v>ü</v>
      </c>
      <c r="K8" s="47">
        <f>B8</f>
        <v>46113</v>
      </c>
      <c r="L8" s="48">
        <f>SUMIFS([1]Receipts!H:H,[1]Receipts!B:B,$L$4,[1]Receipts!E:E,"&gt;="&amp;K8,[1]Receipts!E:E,"&lt;"&amp;EDATE(K8,1))</f>
        <v>0</v>
      </c>
      <c r="M8" s="45">
        <f>SUMIFS([1]Payments!J:J,[1]Payments!B:B,$L$4,[1]Payments!Q:Q,"&gt;="&amp;K8,[1]Payments!Q:Q,"&lt;"&amp;EDATE(K8,1))</f>
        <v>6881.65</v>
      </c>
      <c r="N8" s="45">
        <f>SUMIFS([1]Transfers!E:E,[1]Transfers!D:D,$L$4,[1]Transfers!B:B,"&gt;="&amp;K8,[1]Transfers!B:B,"&lt;"&amp;EDATE(K8,1))</f>
        <v>33131.65</v>
      </c>
      <c r="O8" s="45">
        <f>SUMIFS([1]Transfers!E:E,[1]Transfers!C:C,$L$4,[1]Transfers!B:B,"&gt;="&amp;K8,[1]Transfers!B:B,"&lt;"&amp;EDATE(K8,1))</f>
        <v>0</v>
      </c>
      <c r="P8" s="45">
        <f>ROUND(P7+L8-M8+N8-O8,2)</f>
        <v>64320.6</v>
      </c>
      <c r="Q8" s="45">
        <v>64320.6</v>
      </c>
      <c r="R8" s="46" t="str">
        <f>IF(OR(P8="",Q8=""),"",IF(P8=Q8,"ü", "û"))</f>
        <v>ü</v>
      </c>
    </row>
    <row r="9" spans="1:21" x14ac:dyDescent="0.3">
      <c r="B9" s="47">
        <f t="shared" ref="B9:B19" si="0">EDATE(B8,1)</f>
        <v>46143</v>
      </c>
      <c r="C9" s="48">
        <f>SUMIFS([1]Receipts!H:H,[1]Receipts!B:B,$C$4,[1]Receipts!E:E,"&gt;="&amp;B9,[1]Receipts!E:E,"&lt;"&amp;EDATE(B9,1))</f>
        <v>65.16</v>
      </c>
      <c r="D9" s="45">
        <f>SUMIFS([1]Payments!J:J,[1]Payments!B:B,$C$4,[1]Payments!Q:Q,"&gt;="&amp;B9,[1]Payments!Q:Q,"&lt;"&amp;EDATE(B9,1))</f>
        <v>5894.19</v>
      </c>
      <c r="E9" s="45">
        <f>SUMIFS([1]Transfers!E:E,[1]Transfers!D:D,$C$4,[1]Transfers!B:B,"&gt;="&amp;B9,[1]Transfers!B:B,"&lt;"&amp;EDATE(B9,1))</f>
        <v>0</v>
      </c>
      <c r="F9" s="45">
        <f>SUMIFS([1]Transfers!E:E,[1]Transfers!C:C,$C$4,[1]Transfers!B:B,"&gt;="&amp;B9,[1]Transfers!B:B,"&lt;"&amp;EDATE(B9,1))</f>
        <v>0</v>
      </c>
      <c r="G9" s="45">
        <f>ROUND(G8+C9-D9+E9-F9,2)</f>
        <v>30201.81</v>
      </c>
      <c r="H9" s="45">
        <v>30201.81</v>
      </c>
      <c r="I9" s="46" t="str">
        <f>IF(OR(G9="",H9=""),"",IF(G9=H9,"ü", "û"))</f>
        <v>ü</v>
      </c>
      <c r="K9" s="47">
        <f t="shared" ref="K9:K19" si="1">B9</f>
        <v>46143</v>
      </c>
      <c r="L9" s="48">
        <f>SUMIFS([1]Receipts!H:H,[1]Receipts!B:B,$L$4,[1]Receipts!E:E,"&gt;="&amp;K9,[1]Receipts!E:E,"&lt;"&amp;EDATE(K9,1))</f>
        <v>0</v>
      </c>
      <c r="M9" s="45">
        <f>SUMIFS([1]Payments!J:J,[1]Payments!B:B,$L$4,[1]Payments!Q:Q,"&gt;="&amp;K9,[1]Payments!Q:Q,"&lt;"&amp;EDATE(K9,1))</f>
        <v>0</v>
      </c>
      <c r="N9" s="45">
        <f>SUMIFS([1]Transfers!E:E,[1]Transfers!D:D,$L$4,[1]Transfers!B:B,"&gt;="&amp;K9,[1]Transfers!B:B,"&lt;"&amp;EDATE(K9,1))</f>
        <v>0</v>
      </c>
      <c r="O9" s="45">
        <f>SUMIFS([1]Transfers!E:E,[1]Transfers!C:C,$L$4,[1]Transfers!B:B,"&gt;="&amp;K9,[1]Transfers!B:B,"&lt;"&amp;EDATE(K9,1))</f>
        <v>0</v>
      </c>
      <c r="P9" s="45">
        <f t="shared" ref="P9:P19" si="2">ROUND(P8+L9-M9+N9-O9,2)</f>
        <v>64320.6</v>
      </c>
      <c r="Q9" s="45">
        <v>64320.6</v>
      </c>
      <c r="R9" s="46" t="str">
        <f t="shared" ref="R9:R19" si="3">IF(OR(P9="",Q9=""),"",IF(P9=Q9,"ü", "û"))</f>
        <v>ü</v>
      </c>
    </row>
    <row r="10" spans="1:21" x14ac:dyDescent="0.3">
      <c r="B10" s="47">
        <f t="shared" si="0"/>
        <v>46174</v>
      </c>
      <c r="C10" s="48">
        <f>SUMIFS([1]Receipts!H:H,[1]Receipts!B:B,$C$4,[1]Receipts!E:E,"&gt;="&amp;B10,[1]Receipts!E:E,"&lt;"&amp;EDATE(B10,1))</f>
        <v>0</v>
      </c>
      <c r="D10" s="45">
        <f>SUMIFS([1]Payments!J:J,[1]Payments!B:B,$C$4,[1]Payments!Q:Q,"&gt;="&amp;B10,[1]Payments!Q:Q,"&lt;"&amp;EDATE(B10,1))</f>
        <v>0</v>
      </c>
      <c r="E10" s="45">
        <f>SUMIFS([1]Transfers!E:E,[1]Transfers!D:D,$C$4,[1]Transfers!B:B,"&gt;="&amp;B10,[1]Transfers!B:B,"&lt;"&amp;EDATE(B10,1))</f>
        <v>0</v>
      </c>
      <c r="F10" s="45">
        <f>SUMIFS([1]Transfers!E:E,[1]Transfers!C:C,$C$4,[1]Transfers!B:B,"&gt;="&amp;B10,[1]Transfers!B:B,"&lt;"&amp;EDATE(B10,1))</f>
        <v>0</v>
      </c>
      <c r="G10" s="45">
        <f t="shared" ref="G10:G19" si="4">ROUND(G9+C10-D10+E10-F10,2)</f>
        <v>30201.81</v>
      </c>
      <c r="H10" s="45"/>
      <c r="I10" s="46" t="str">
        <f t="shared" ref="I10:I19" si="5">IF(OR(G10="",H10=""),"",IF(G10=H10,"ü", "û"))</f>
        <v/>
      </c>
      <c r="K10" s="47">
        <f t="shared" si="1"/>
        <v>46174</v>
      </c>
      <c r="L10" s="48">
        <f>SUMIFS([1]Receipts!H:H,[1]Receipts!B:B,$L$4,[1]Receipts!E:E,"&gt;="&amp;K10,[1]Receipts!E:E,"&lt;"&amp;EDATE(K10,1))</f>
        <v>0</v>
      </c>
      <c r="M10" s="45">
        <f>SUMIFS([1]Payments!J:J,[1]Payments!B:B,$L$4,[1]Payments!Q:Q,"&gt;="&amp;K10,[1]Payments!Q:Q,"&lt;"&amp;EDATE(K10,1))</f>
        <v>0</v>
      </c>
      <c r="N10" s="45">
        <f>SUMIFS([1]Transfers!E:E,[1]Transfers!D:D,$L$4,[1]Transfers!B:B,"&gt;="&amp;K10,[1]Transfers!B:B,"&lt;"&amp;EDATE(K10,1))</f>
        <v>0</v>
      </c>
      <c r="O10" s="45">
        <f>SUMIFS([1]Transfers!E:E,[1]Transfers!C:C,$L$4,[1]Transfers!B:B,"&gt;="&amp;K10,[1]Transfers!B:B,"&lt;"&amp;EDATE(K10,1))</f>
        <v>0</v>
      </c>
      <c r="P10" s="45">
        <f t="shared" si="2"/>
        <v>64320.6</v>
      </c>
      <c r="Q10" s="45"/>
      <c r="R10" s="46" t="str">
        <f t="shared" si="3"/>
        <v/>
      </c>
    </row>
    <row r="11" spans="1:21" x14ac:dyDescent="0.3">
      <c r="B11" s="47">
        <f t="shared" si="0"/>
        <v>46204</v>
      </c>
      <c r="C11" s="48">
        <f>SUMIFS([1]Receipts!H:H,[1]Receipts!B:B,$C$4,[1]Receipts!E:E,"&gt;="&amp;B11,[1]Receipts!E:E,"&lt;"&amp;EDATE(B11,1))</f>
        <v>0</v>
      </c>
      <c r="D11" s="45">
        <f>SUMIFS([1]Payments!J:J,[1]Payments!B:B,$C$4,[1]Payments!Q:Q,"&gt;="&amp;B11,[1]Payments!Q:Q,"&lt;"&amp;EDATE(B11,1))</f>
        <v>0</v>
      </c>
      <c r="E11" s="45">
        <f>SUMIFS([1]Transfers!E:E,[1]Transfers!D:D,$C$4,[1]Transfers!B:B,"&gt;="&amp;B11,[1]Transfers!B:B,"&lt;"&amp;EDATE(B11,1))</f>
        <v>0</v>
      </c>
      <c r="F11" s="45">
        <f>SUMIFS([1]Transfers!E:E,[1]Transfers!C:C,$C$4,[1]Transfers!B:B,"&gt;="&amp;B11,[1]Transfers!B:B,"&lt;"&amp;EDATE(B11,1))</f>
        <v>0</v>
      </c>
      <c r="G11" s="45">
        <f t="shared" si="4"/>
        <v>30201.81</v>
      </c>
      <c r="H11" s="49"/>
      <c r="I11" s="46" t="str">
        <f t="shared" si="5"/>
        <v/>
      </c>
      <c r="K11" s="47">
        <f t="shared" si="1"/>
        <v>46204</v>
      </c>
      <c r="L11" s="48">
        <f>SUMIFS([1]Receipts!H:H,[1]Receipts!B:B,$L$4,[1]Receipts!E:E,"&gt;="&amp;K11,[1]Receipts!E:E,"&lt;"&amp;EDATE(K11,1))</f>
        <v>0</v>
      </c>
      <c r="M11" s="45">
        <f>SUMIFS([1]Payments!J:J,[1]Payments!B:B,$L$4,[1]Payments!Q:Q,"&gt;="&amp;K11,[1]Payments!Q:Q,"&lt;"&amp;EDATE(K11,1))</f>
        <v>0</v>
      </c>
      <c r="N11" s="45">
        <f>SUMIFS([1]Transfers!E:E,[1]Transfers!D:D,$L$4,[1]Transfers!B:B,"&gt;="&amp;K11,[1]Transfers!B:B,"&lt;"&amp;EDATE(K11,1))</f>
        <v>0</v>
      </c>
      <c r="O11" s="45">
        <f>SUMIFS([1]Transfers!E:E,[1]Transfers!C:C,$L$4,[1]Transfers!B:B,"&gt;="&amp;K11,[1]Transfers!B:B,"&lt;"&amp;EDATE(K11,1))</f>
        <v>0</v>
      </c>
      <c r="P11" s="45">
        <f t="shared" si="2"/>
        <v>64320.6</v>
      </c>
      <c r="Q11" s="49"/>
      <c r="R11" s="46" t="str">
        <f t="shared" si="3"/>
        <v/>
      </c>
    </row>
    <row r="12" spans="1:21" x14ac:dyDescent="0.3">
      <c r="B12" s="47">
        <f t="shared" si="0"/>
        <v>46235</v>
      </c>
      <c r="C12" s="48">
        <f>SUMIFS([1]Receipts!H:H,[1]Receipts!B:B,$C$4,[1]Receipts!E:E,"&gt;="&amp;B12,[1]Receipts!E:E,"&lt;"&amp;EDATE(B12,1))</f>
        <v>0</v>
      </c>
      <c r="D12" s="45">
        <f>SUMIFS([1]Payments!J:J,[1]Payments!B:B,$C$4,[1]Payments!Q:Q,"&gt;="&amp;B12,[1]Payments!Q:Q,"&lt;"&amp;EDATE(B12,1))</f>
        <v>0</v>
      </c>
      <c r="E12" s="45">
        <f>SUMIFS([1]Transfers!E:E,[1]Transfers!D:D,$C$4,[1]Transfers!B:B,"&gt;="&amp;B12,[1]Transfers!B:B,"&lt;"&amp;EDATE(B12,1))</f>
        <v>0</v>
      </c>
      <c r="F12" s="45">
        <f>SUMIFS([1]Transfers!E:E,[1]Transfers!C:C,$C$4,[1]Transfers!B:B,"&gt;="&amp;B12,[1]Transfers!B:B,"&lt;"&amp;EDATE(B12,1))</f>
        <v>0</v>
      </c>
      <c r="G12" s="45">
        <f t="shared" si="4"/>
        <v>30201.81</v>
      </c>
      <c r="H12" s="49"/>
      <c r="I12" s="46" t="str">
        <f t="shared" si="5"/>
        <v/>
      </c>
      <c r="K12" s="47">
        <f t="shared" si="1"/>
        <v>46235</v>
      </c>
      <c r="L12" s="48">
        <f>SUMIFS([1]Receipts!H:H,[1]Receipts!B:B,$L$4,[1]Receipts!E:E,"&gt;="&amp;K12,[1]Receipts!E:E,"&lt;"&amp;EDATE(K12,1))</f>
        <v>0</v>
      </c>
      <c r="M12" s="45">
        <f>SUMIFS([1]Payments!J:J,[1]Payments!B:B,$L$4,[1]Payments!Q:Q,"&gt;="&amp;K12,[1]Payments!Q:Q,"&lt;"&amp;EDATE(K12,1))</f>
        <v>0</v>
      </c>
      <c r="N12" s="45">
        <f>SUMIFS([1]Transfers!E:E,[1]Transfers!D:D,$L$4,[1]Transfers!B:B,"&gt;="&amp;K12,[1]Transfers!B:B,"&lt;"&amp;EDATE(K12,1))</f>
        <v>0</v>
      </c>
      <c r="O12" s="45">
        <f>SUMIFS([1]Transfers!E:E,[1]Transfers!C:C,$L$4,[1]Transfers!B:B,"&gt;="&amp;K12,[1]Transfers!B:B,"&lt;"&amp;EDATE(K12,1))</f>
        <v>0</v>
      </c>
      <c r="P12" s="45">
        <f t="shared" si="2"/>
        <v>64320.6</v>
      </c>
      <c r="Q12" s="49"/>
      <c r="R12" s="46" t="str">
        <f t="shared" si="3"/>
        <v/>
      </c>
    </row>
    <row r="13" spans="1:21" x14ac:dyDescent="0.3">
      <c r="B13" s="47">
        <f t="shared" si="0"/>
        <v>46266</v>
      </c>
      <c r="C13" s="48">
        <f>SUMIFS([1]Receipts!H:H,[1]Receipts!B:B,$C$4,[1]Receipts!E:E,"&gt;="&amp;B13,[1]Receipts!E:E,"&lt;"&amp;EDATE(B13,1))</f>
        <v>0</v>
      </c>
      <c r="D13" s="45">
        <f>SUMIFS([1]Payments!J:J,[1]Payments!B:B,$C$4,[1]Payments!Q:Q,"&gt;="&amp;B13,[1]Payments!Q:Q,"&lt;"&amp;EDATE(B13,1))</f>
        <v>0</v>
      </c>
      <c r="E13" s="45">
        <f>SUMIFS([1]Transfers!E:E,[1]Transfers!D:D,$C$4,[1]Transfers!B:B,"&gt;="&amp;B13,[1]Transfers!B:B,"&lt;"&amp;EDATE(B13,1))</f>
        <v>0</v>
      </c>
      <c r="F13" s="45">
        <f>SUMIFS([1]Transfers!E:E,[1]Transfers!C:C,$C$4,[1]Transfers!B:B,"&gt;="&amp;B13,[1]Transfers!B:B,"&lt;"&amp;EDATE(B13,1))</f>
        <v>0</v>
      </c>
      <c r="G13" s="45">
        <f t="shared" si="4"/>
        <v>30201.81</v>
      </c>
      <c r="H13" s="49"/>
      <c r="I13" s="46" t="str">
        <f t="shared" si="5"/>
        <v/>
      </c>
      <c r="K13" s="47">
        <f t="shared" si="1"/>
        <v>46266</v>
      </c>
      <c r="L13" s="48">
        <f>SUMIFS([1]Receipts!H:H,[1]Receipts!B:B,$L$4,[1]Receipts!E:E,"&gt;="&amp;K13,[1]Receipts!E:E,"&lt;"&amp;EDATE(K13,1))</f>
        <v>0</v>
      </c>
      <c r="M13" s="45">
        <f>SUMIFS([1]Payments!J:J,[1]Payments!B:B,$L$4,[1]Payments!Q:Q,"&gt;="&amp;K13,[1]Payments!Q:Q,"&lt;"&amp;EDATE(K13,1))</f>
        <v>0</v>
      </c>
      <c r="N13" s="45">
        <f>SUMIFS([1]Transfers!E:E,[1]Transfers!D:D,$L$4,[1]Transfers!B:B,"&gt;="&amp;K13,[1]Transfers!B:B,"&lt;"&amp;EDATE(K13,1))</f>
        <v>0</v>
      </c>
      <c r="O13" s="45">
        <f>SUMIFS([1]Transfers!E:E,[1]Transfers!C:C,$L$4,[1]Transfers!B:B,"&gt;="&amp;K13,[1]Transfers!B:B,"&lt;"&amp;EDATE(K13,1))</f>
        <v>0</v>
      </c>
      <c r="P13" s="45">
        <f t="shared" si="2"/>
        <v>64320.6</v>
      </c>
      <c r="Q13" s="49"/>
      <c r="R13" s="46" t="str">
        <f t="shared" si="3"/>
        <v/>
      </c>
    </row>
    <row r="14" spans="1:21" x14ac:dyDescent="0.3">
      <c r="B14" s="47">
        <f t="shared" si="0"/>
        <v>46296</v>
      </c>
      <c r="C14" s="48">
        <f>SUMIFS([1]Receipts!H:H,[1]Receipts!B:B,$C$4,[1]Receipts!E:E,"&gt;="&amp;B14,[1]Receipts!E:E,"&lt;"&amp;EDATE(B14,1))</f>
        <v>0</v>
      </c>
      <c r="D14" s="45">
        <f>SUMIFS([1]Payments!J:J,[1]Payments!B:B,$C$4,[1]Payments!Q:Q,"&gt;="&amp;B14,[1]Payments!Q:Q,"&lt;"&amp;EDATE(B14,1))</f>
        <v>0</v>
      </c>
      <c r="E14" s="45">
        <f>SUMIFS([1]Transfers!E:E,[1]Transfers!D:D,$C$4,[1]Transfers!B:B,"&gt;="&amp;B14,[1]Transfers!B:B,"&lt;"&amp;EDATE(B14,1))</f>
        <v>0</v>
      </c>
      <c r="F14" s="45">
        <f>SUMIFS([1]Transfers!E:E,[1]Transfers!C:C,$C$4,[1]Transfers!B:B,"&gt;="&amp;B14,[1]Transfers!B:B,"&lt;"&amp;EDATE(B14,1))</f>
        <v>0</v>
      </c>
      <c r="G14" s="45">
        <f t="shared" si="4"/>
        <v>30201.81</v>
      </c>
      <c r="H14" s="49"/>
      <c r="I14" s="46" t="str">
        <f t="shared" si="5"/>
        <v/>
      </c>
      <c r="K14" s="47">
        <f t="shared" si="1"/>
        <v>46296</v>
      </c>
      <c r="L14" s="48">
        <f>SUMIFS([1]Receipts!H:H,[1]Receipts!B:B,$L$4,[1]Receipts!E:E,"&gt;="&amp;K14,[1]Receipts!E:E,"&lt;"&amp;EDATE(K14,1))</f>
        <v>0</v>
      </c>
      <c r="M14" s="45">
        <f>SUMIFS([1]Payments!J:J,[1]Payments!B:B,$L$4,[1]Payments!Q:Q,"&gt;="&amp;K14,[1]Payments!Q:Q,"&lt;"&amp;EDATE(K14,1))</f>
        <v>0</v>
      </c>
      <c r="N14" s="45">
        <f>SUMIFS([1]Transfers!E:E,[1]Transfers!D:D,$L$4,[1]Transfers!B:B,"&gt;="&amp;K14,[1]Transfers!B:B,"&lt;"&amp;EDATE(K14,1))</f>
        <v>0</v>
      </c>
      <c r="O14" s="45">
        <f>SUMIFS([1]Transfers!E:E,[1]Transfers!C:C,$L$4,[1]Transfers!B:B,"&gt;="&amp;K14,[1]Transfers!B:B,"&lt;"&amp;EDATE(K14,1))</f>
        <v>0</v>
      </c>
      <c r="P14" s="45">
        <f t="shared" si="2"/>
        <v>64320.6</v>
      </c>
      <c r="Q14" s="49"/>
      <c r="R14" s="46" t="str">
        <f t="shared" si="3"/>
        <v/>
      </c>
    </row>
    <row r="15" spans="1:21" x14ac:dyDescent="0.3">
      <c r="B15" s="47">
        <f t="shared" si="0"/>
        <v>46327</v>
      </c>
      <c r="C15" s="48">
        <f>SUMIFS([1]Receipts!H:H,[1]Receipts!B:B,$C$4,[1]Receipts!E:E,"&gt;="&amp;B15,[1]Receipts!E:E,"&lt;"&amp;EDATE(B15,1))</f>
        <v>0</v>
      </c>
      <c r="D15" s="45">
        <f>SUMIFS([1]Payments!J:J,[1]Payments!B:B,$C$4,[1]Payments!Q:Q,"&gt;="&amp;B15,[1]Payments!Q:Q,"&lt;"&amp;EDATE(B15,1))</f>
        <v>0</v>
      </c>
      <c r="E15" s="45">
        <f>SUMIFS([1]Transfers!E:E,[1]Transfers!D:D,$C$4,[1]Transfers!B:B,"&gt;="&amp;B15,[1]Transfers!B:B,"&lt;"&amp;EDATE(B15,1))</f>
        <v>0</v>
      </c>
      <c r="F15" s="45">
        <f>SUMIFS([1]Transfers!E:E,[1]Transfers!C:C,$C$4,[1]Transfers!B:B,"&gt;="&amp;B15,[1]Transfers!B:B,"&lt;"&amp;EDATE(B15,1))</f>
        <v>0</v>
      </c>
      <c r="G15" s="45">
        <f t="shared" si="4"/>
        <v>30201.81</v>
      </c>
      <c r="H15" s="49"/>
      <c r="I15" s="46" t="str">
        <f t="shared" si="5"/>
        <v/>
      </c>
      <c r="K15" s="47">
        <f t="shared" si="1"/>
        <v>46327</v>
      </c>
      <c r="L15" s="48">
        <f>SUMIFS([1]Receipts!H:H,[1]Receipts!B:B,$L$4,[1]Receipts!E:E,"&gt;="&amp;K15,[1]Receipts!E:E,"&lt;"&amp;EDATE(K15,1))</f>
        <v>0</v>
      </c>
      <c r="M15" s="45">
        <f>SUMIFS([1]Payments!J:J,[1]Payments!B:B,$L$4,[1]Payments!Q:Q,"&gt;="&amp;K15,[1]Payments!Q:Q,"&lt;"&amp;EDATE(K15,1))</f>
        <v>0</v>
      </c>
      <c r="N15" s="45">
        <f>SUMIFS([1]Transfers!E:E,[1]Transfers!D:D,$L$4,[1]Transfers!B:B,"&gt;="&amp;K15,[1]Transfers!B:B,"&lt;"&amp;EDATE(K15,1))</f>
        <v>0</v>
      </c>
      <c r="O15" s="45">
        <f>SUMIFS([1]Transfers!E:E,[1]Transfers!C:C,$L$4,[1]Transfers!B:B,"&gt;="&amp;K15,[1]Transfers!B:B,"&lt;"&amp;EDATE(K15,1))</f>
        <v>0</v>
      </c>
      <c r="P15" s="45">
        <f t="shared" si="2"/>
        <v>64320.6</v>
      </c>
      <c r="Q15" s="49"/>
      <c r="R15" s="46" t="str">
        <f t="shared" si="3"/>
        <v/>
      </c>
    </row>
    <row r="16" spans="1:21" x14ac:dyDescent="0.3">
      <c r="B16" s="47">
        <f t="shared" si="0"/>
        <v>46357</v>
      </c>
      <c r="C16" s="48">
        <f>SUMIFS([1]Receipts!H:H,[1]Receipts!B:B,$C$4,[1]Receipts!E:E,"&gt;="&amp;B16,[1]Receipts!E:E,"&lt;"&amp;EDATE(B16,1))</f>
        <v>0</v>
      </c>
      <c r="D16" s="45">
        <f>SUMIFS([1]Payments!J:J,[1]Payments!B:B,$C$4,[1]Payments!Q:Q,"&gt;="&amp;B16,[1]Payments!Q:Q,"&lt;"&amp;EDATE(B16,1))</f>
        <v>0</v>
      </c>
      <c r="E16" s="45">
        <f>SUMIFS([1]Transfers!E:E,[1]Transfers!D:D,$C$4,[1]Transfers!B:B,"&gt;="&amp;B16,[1]Transfers!B:B,"&lt;"&amp;EDATE(B16,1))</f>
        <v>0</v>
      </c>
      <c r="F16" s="45">
        <f>SUMIFS([1]Transfers!E:E,[1]Transfers!C:C,$C$4,[1]Transfers!B:B,"&gt;="&amp;B16,[1]Transfers!B:B,"&lt;"&amp;EDATE(B16,1))</f>
        <v>0</v>
      </c>
      <c r="G16" s="45">
        <f t="shared" si="4"/>
        <v>30201.81</v>
      </c>
      <c r="H16" s="49"/>
      <c r="I16" s="46" t="str">
        <f t="shared" si="5"/>
        <v/>
      </c>
      <c r="K16" s="47">
        <f t="shared" si="1"/>
        <v>46357</v>
      </c>
      <c r="L16" s="48">
        <f>SUMIFS([1]Receipts!H:H,[1]Receipts!B:B,$L$4,[1]Receipts!E:E,"&gt;="&amp;K16,[1]Receipts!E:E,"&lt;"&amp;EDATE(K16,1))</f>
        <v>0</v>
      </c>
      <c r="M16" s="45">
        <f>SUMIFS([1]Payments!J:J,[1]Payments!B:B,$L$4,[1]Payments!Q:Q,"&gt;="&amp;K16,[1]Payments!Q:Q,"&lt;"&amp;EDATE(K16,1))</f>
        <v>0</v>
      </c>
      <c r="N16" s="45">
        <f>SUMIFS([1]Transfers!E:E,[1]Transfers!D:D,$L$4,[1]Transfers!B:B,"&gt;="&amp;K16,[1]Transfers!B:B,"&lt;"&amp;EDATE(K16,1))</f>
        <v>0</v>
      </c>
      <c r="O16" s="45">
        <f>SUMIFS([1]Transfers!E:E,[1]Transfers!C:C,$L$4,[1]Transfers!B:B,"&gt;="&amp;K16,[1]Transfers!B:B,"&lt;"&amp;EDATE(K16,1))</f>
        <v>0</v>
      </c>
      <c r="P16" s="45">
        <f t="shared" si="2"/>
        <v>64320.6</v>
      </c>
      <c r="Q16" s="49"/>
      <c r="R16" s="46" t="str">
        <f t="shared" si="3"/>
        <v/>
      </c>
    </row>
    <row r="17" spans="1:20" x14ac:dyDescent="0.3">
      <c r="B17" s="47">
        <f t="shared" si="0"/>
        <v>46388</v>
      </c>
      <c r="C17" s="48">
        <f>SUMIFS([1]Receipts!H:H,[1]Receipts!B:B,$C$4,[1]Receipts!E:E,"&gt;="&amp;B17,[1]Receipts!E:E,"&lt;"&amp;EDATE(B17,1))</f>
        <v>0</v>
      </c>
      <c r="D17" s="45">
        <f>SUMIFS([1]Payments!J:J,[1]Payments!B:B,$C$4,[1]Payments!Q:Q,"&gt;="&amp;B17,[1]Payments!Q:Q,"&lt;"&amp;EDATE(B17,1))</f>
        <v>0</v>
      </c>
      <c r="E17" s="45">
        <f>SUMIFS([1]Transfers!E:E,[1]Transfers!D:D,$C$4,[1]Transfers!B:B,"&gt;="&amp;B17,[1]Transfers!B:B,"&lt;"&amp;EDATE(B17,1))</f>
        <v>0</v>
      </c>
      <c r="F17" s="45">
        <f>SUMIFS([1]Transfers!E:E,[1]Transfers!C:C,$C$4,[1]Transfers!B:B,"&gt;="&amp;B17,[1]Transfers!B:B,"&lt;"&amp;EDATE(B17,1))</f>
        <v>0</v>
      </c>
      <c r="G17" s="45">
        <f t="shared" si="4"/>
        <v>30201.81</v>
      </c>
      <c r="H17" s="49"/>
      <c r="I17" s="46" t="str">
        <f t="shared" si="5"/>
        <v/>
      </c>
      <c r="K17" s="47">
        <f t="shared" si="1"/>
        <v>46388</v>
      </c>
      <c r="L17" s="48">
        <f>SUMIFS([1]Receipts!H:H,[1]Receipts!B:B,$L$4,[1]Receipts!E:E,"&gt;="&amp;K17,[1]Receipts!E:E,"&lt;"&amp;EDATE(K17,1))</f>
        <v>0</v>
      </c>
      <c r="M17" s="45">
        <f>SUMIFS([1]Payments!J:J,[1]Payments!B:B,$L$4,[1]Payments!Q:Q,"&gt;="&amp;K17,[1]Payments!Q:Q,"&lt;"&amp;EDATE(K17,1))</f>
        <v>0</v>
      </c>
      <c r="N17" s="45">
        <f>SUMIFS([1]Transfers!E:E,[1]Transfers!D:D,$L$4,[1]Transfers!B:B,"&gt;="&amp;K17,[1]Transfers!B:B,"&lt;"&amp;EDATE(K17,1))</f>
        <v>0</v>
      </c>
      <c r="O17" s="45">
        <f>SUMIFS([1]Transfers!E:E,[1]Transfers!C:C,$L$4,[1]Transfers!B:B,"&gt;="&amp;K17,[1]Transfers!B:B,"&lt;"&amp;EDATE(K17,1))</f>
        <v>0</v>
      </c>
      <c r="P17" s="45">
        <f t="shared" si="2"/>
        <v>64320.6</v>
      </c>
      <c r="Q17" s="49"/>
      <c r="R17" s="46" t="str">
        <f t="shared" si="3"/>
        <v/>
      </c>
    </row>
    <row r="18" spans="1:20" x14ac:dyDescent="0.3">
      <c r="B18" s="47">
        <f t="shared" si="0"/>
        <v>46419</v>
      </c>
      <c r="C18" s="48">
        <f>SUMIFS([1]Receipts!H:H,[1]Receipts!B:B,$C$4,[1]Receipts!E:E,"&gt;="&amp;B18,[1]Receipts!E:E,"&lt;"&amp;EDATE(B18,1))</f>
        <v>0</v>
      </c>
      <c r="D18" s="45">
        <f>SUMIFS([1]Payments!J:J,[1]Payments!B:B,$C$4,[1]Payments!Q:Q,"&gt;="&amp;B18,[1]Payments!Q:Q,"&lt;"&amp;EDATE(B18,1))</f>
        <v>0</v>
      </c>
      <c r="E18" s="45">
        <f>SUMIFS([1]Transfers!E:E,[1]Transfers!D:D,$C$4,[1]Transfers!B:B,"&gt;="&amp;B18,[1]Transfers!B:B,"&lt;"&amp;EDATE(B18,1))</f>
        <v>0</v>
      </c>
      <c r="F18" s="45">
        <f>SUMIFS([1]Transfers!E:E,[1]Transfers!C:C,$C$4,[1]Transfers!B:B,"&gt;="&amp;B18,[1]Transfers!B:B,"&lt;"&amp;EDATE(B18,1))</f>
        <v>0</v>
      </c>
      <c r="G18" s="45">
        <f t="shared" si="4"/>
        <v>30201.81</v>
      </c>
      <c r="H18" s="50"/>
      <c r="I18" s="46" t="str">
        <f t="shared" si="5"/>
        <v/>
      </c>
      <c r="K18" s="47">
        <f t="shared" si="1"/>
        <v>46419</v>
      </c>
      <c r="L18" s="48">
        <f>SUMIFS([1]Receipts!H:H,[1]Receipts!B:B,$L$4,[1]Receipts!E:E,"&gt;="&amp;K18,[1]Receipts!E:E,"&lt;"&amp;EDATE(K18,1))</f>
        <v>0</v>
      </c>
      <c r="M18" s="45">
        <f>SUMIFS([1]Payments!J:J,[1]Payments!B:B,$L$4,[1]Payments!Q:Q,"&gt;="&amp;K18,[1]Payments!Q:Q,"&lt;"&amp;EDATE(K18,1))</f>
        <v>0</v>
      </c>
      <c r="N18" s="45">
        <f>SUMIFS([1]Transfers!E:E,[1]Transfers!D:D,$L$4,[1]Transfers!B:B,"&gt;="&amp;K18,[1]Transfers!B:B,"&lt;"&amp;EDATE(K18,1))</f>
        <v>0</v>
      </c>
      <c r="O18" s="45">
        <f>SUMIFS([1]Transfers!E:E,[1]Transfers!C:C,$L$4,[1]Transfers!B:B,"&gt;="&amp;K18,[1]Transfers!B:B,"&lt;"&amp;EDATE(K18,1))</f>
        <v>0</v>
      </c>
      <c r="P18" s="45">
        <f t="shared" si="2"/>
        <v>64320.6</v>
      </c>
      <c r="Q18" s="50"/>
      <c r="R18" s="46" t="str">
        <f t="shared" si="3"/>
        <v/>
      </c>
    </row>
    <row r="19" spans="1:20" x14ac:dyDescent="0.3">
      <c r="B19" s="47">
        <f t="shared" si="0"/>
        <v>46447</v>
      </c>
      <c r="C19" s="48">
        <f>SUMIFS([1]Receipts!H:H,[1]Receipts!B:B,$C$4,[1]Receipts!E:E,"&gt;="&amp;B19,[1]Receipts!E:E,"&lt;"&amp;EDATE(B19,1))</f>
        <v>0</v>
      </c>
      <c r="D19" s="45">
        <f>SUMIFS([1]Payments!J:J,[1]Payments!B:B,$C$4,[1]Payments!Q:Q,"&gt;="&amp;B19,[1]Payments!Q:Q,"&lt;"&amp;EDATE(B19,1))</f>
        <v>0</v>
      </c>
      <c r="E19" s="45">
        <f>SUMIFS([1]Transfers!E:E,[1]Transfers!D:D,$C$4,[1]Transfers!B:B,"&gt;="&amp;B19,[1]Transfers!B:B,"&lt;"&amp;EDATE(B19,1))</f>
        <v>0</v>
      </c>
      <c r="F19" s="45">
        <f>SUMIFS([1]Transfers!E:E,[1]Transfers!C:C,$C$4,[1]Transfers!B:B,"&gt;="&amp;B19,[1]Transfers!B:B,"&lt;"&amp;EDATE(B19,1))</f>
        <v>0</v>
      </c>
      <c r="G19" s="45">
        <f t="shared" si="4"/>
        <v>30201.81</v>
      </c>
      <c r="H19" s="50"/>
      <c r="I19" s="46" t="str">
        <f t="shared" si="5"/>
        <v/>
      </c>
      <c r="K19" s="47">
        <f t="shared" si="1"/>
        <v>46447</v>
      </c>
      <c r="L19" s="48">
        <f>SUMIFS([1]Receipts!H:H,[1]Receipts!B:B,$L$4,[1]Receipts!E:E,"&gt;="&amp;K19,[1]Receipts!E:E,"&lt;"&amp;EDATE(K19,1))</f>
        <v>0</v>
      </c>
      <c r="M19" s="45">
        <f>SUMIFS([1]Payments!J:J,[1]Payments!B:B,$L$4,[1]Payments!Q:Q,"&gt;="&amp;K19,[1]Payments!Q:Q,"&lt;"&amp;EDATE(K19,1))</f>
        <v>0</v>
      </c>
      <c r="N19" s="45">
        <f>SUMIFS([1]Transfers!E:E,[1]Transfers!D:D,$L$4,[1]Transfers!B:B,"&gt;="&amp;K19,[1]Transfers!B:B,"&lt;"&amp;EDATE(K19,1))</f>
        <v>0</v>
      </c>
      <c r="O19" s="45">
        <f>SUMIFS([1]Transfers!E:E,[1]Transfers!C:C,$L$4,[1]Transfers!B:B,"&gt;="&amp;K19,[1]Transfers!B:B,"&lt;"&amp;EDATE(K19,1))</f>
        <v>0</v>
      </c>
      <c r="P19" s="45">
        <f t="shared" si="2"/>
        <v>64320.6</v>
      </c>
      <c r="Q19" s="50"/>
      <c r="R19" s="46" t="str">
        <f t="shared" si="3"/>
        <v/>
      </c>
    </row>
    <row r="20" spans="1:20" s="30" customFormat="1" x14ac:dyDescent="0.3">
      <c r="A20" s="37"/>
      <c r="B20" s="51" t="s">
        <v>74</v>
      </c>
      <c r="C20" s="52">
        <f>SUM(C8:C19)</f>
        <v>170742.99</v>
      </c>
      <c r="D20" s="52">
        <f>SUM(D8:D19)</f>
        <v>20049.350000000002</v>
      </c>
      <c r="E20" s="52">
        <f>SUM(E8:E19)</f>
        <v>0</v>
      </c>
      <c r="F20" s="52">
        <f>SUM(F8:F19)</f>
        <v>129431.65</v>
      </c>
      <c r="G20" s="53"/>
      <c r="H20" s="53"/>
      <c r="I20" s="38"/>
      <c r="J20" s="37"/>
      <c r="K20" s="51" t="s">
        <v>74</v>
      </c>
      <c r="L20" s="52">
        <f>SUM(L8:L19)</f>
        <v>0</v>
      </c>
      <c r="M20" s="52">
        <f>SUM(M8:M19)</f>
        <v>6881.65</v>
      </c>
      <c r="N20" s="52">
        <f>SUM(N8:N19)</f>
        <v>33131.65</v>
      </c>
      <c r="O20" s="52">
        <f>SUM(O8:O19)</f>
        <v>0</v>
      </c>
      <c r="P20" s="53"/>
      <c r="Q20" s="54"/>
      <c r="R20" s="38"/>
    </row>
    <row r="21" spans="1:20" x14ac:dyDescent="0.3">
      <c r="Q21" s="53"/>
    </row>
    <row r="22" spans="1:20" s="36" customFormat="1" x14ac:dyDescent="0.3">
      <c r="A22" s="37"/>
      <c r="B22" s="38"/>
      <c r="C22" s="37"/>
      <c r="D22" s="37"/>
      <c r="E22" s="37"/>
      <c r="F22" s="37"/>
      <c r="G22" s="37"/>
      <c r="H22" s="37"/>
      <c r="I22" s="38" t="s">
        <v>75</v>
      </c>
      <c r="J22" s="37"/>
      <c r="K22" s="38"/>
      <c r="L22" s="37"/>
      <c r="M22" s="53"/>
      <c r="N22" s="37"/>
      <c r="O22" s="37"/>
      <c r="P22" s="37"/>
      <c r="Q22" s="37"/>
      <c r="R22" s="38"/>
    </row>
    <row r="23" spans="1:20" x14ac:dyDescent="0.3">
      <c r="B23" s="35"/>
      <c r="C23" s="60" t="str">
        <f>[1]SETUP!B20</f>
        <v>Salary</v>
      </c>
      <c r="D23" s="58"/>
      <c r="E23" s="58"/>
      <c r="F23" s="58"/>
      <c r="G23" s="58"/>
      <c r="H23" s="58"/>
      <c r="I23" s="58"/>
    </row>
    <row r="24" spans="1:20" x14ac:dyDescent="0.3">
      <c r="C24" s="39" t="s">
        <v>60</v>
      </c>
      <c r="D24" s="39" t="s">
        <v>65</v>
      </c>
      <c r="E24" s="39" t="s">
        <v>66</v>
      </c>
      <c r="F24" s="39" t="s">
        <v>66</v>
      </c>
      <c r="G24" s="39" t="s">
        <v>67</v>
      </c>
      <c r="H24" s="39" t="s">
        <v>25</v>
      </c>
      <c r="I24" s="39" t="s">
        <v>25</v>
      </c>
    </row>
    <row r="25" spans="1:20" x14ac:dyDescent="0.3">
      <c r="C25" s="41"/>
      <c r="D25" s="41"/>
      <c r="E25" s="41" t="s">
        <v>68</v>
      </c>
      <c r="F25" s="41" t="s">
        <v>69</v>
      </c>
      <c r="G25" s="41" t="s">
        <v>70</v>
      </c>
      <c r="H25" s="41" t="s">
        <v>71</v>
      </c>
      <c r="I25" s="41" t="s">
        <v>72</v>
      </c>
      <c r="K25" s="55"/>
    </row>
    <row r="26" spans="1:20" x14ac:dyDescent="0.3">
      <c r="B26" s="42" t="s">
        <v>73</v>
      </c>
      <c r="C26" s="43"/>
      <c r="D26" s="44"/>
      <c r="E26" s="44"/>
      <c r="F26" s="44"/>
      <c r="G26" s="45">
        <f>VLOOKUP(C23,[1]SETUP!B:C,2,FALSE)</f>
        <v>6383.95</v>
      </c>
      <c r="H26" s="45"/>
      <c r="I26" s="46" t="str">
        <f t="shared" ref="I26:I38" si="6">IF(OR(G26="",H26=""),"",IF(G26=H26,"ü", "û"))</f>
        <v/>
      </c>
      <c r="K26" s="55"/>
      <c r="L26" s="53"/>
    </row>
    <row r="27" spans="1:20" x14ac:dyDescent="0.3">
      <c r="B27" s="47">
        <f>B8</f>
        <v>46113</v>
      </c>
      <c r="C27" s="48">
        <f>SUMIFS([1]Receipts!H:H,[1]Receipts!B:B,$C$23,[1]Receipts!E:E,"&gt;="&amp;B27,[1]Receipts!E:E,"&lt;"&amp;EDATE(B27,1))</f>
        <v>0</v>
      </c>
      <c r="D27" s="45">
        <f>SUMIFS([1]Payments!J:J,[1]Payments!B:B,$C$23,[1]Payments!Q:Q,"&gt;="&amp;B27,[1]Payments!Q:Q,"&lt;"&amp;EDATE(B27,1))</f>
        <v>7521.6</v>
      </c>
      <c r="E27" s="45">
        <f>SUMIFS([1]Transfers!E:E,[1]Transfers!D:D,$C$23,[1]Transfers!B:B,"&gt;="&amp;B27,[1]Transfers!B:B,"&lt;"&amp;EDATE(B27,1))</f>
        <v>96300</v>
      </c>
      <c r="F27" s="45">
        <f>SUMIFS([1]Transfers!E:E,[1]Transfers!C:C,$C$23,[1]Transfers!B:B,"&gt;="&amp;B27,[1]Transfers!B:B,"&lt;"&amp;EDATE(B27,1))</f>
        <v>0</v>
      </c>
      <c r="G27" s="45">
        <f>ROUND(G26+C27-D27+E27-F27,2)</f>
        <v>95162.35</v>
      </c>
      <c r="H27" s="45">
        <v>95162.35</v>
      </c>
      <c r="I27" s="46" t="str">
        <f t="shared" si="6"/>
        <v>ü</v>
      </c>
      <c r="K27" s="55"/>
      <c r="L27" s="56"/>
    </row>
    <row r="28" spans="1:20" x14ac:dyDescent="0.3">
      <c r="B28" s="47">
        <f t="shared" ref="B28:B38" si="7">EDATE(B27,1)</f>
        <v>46143</v>
      </c>
      <c r="C28" s="48">
        <f>SUMIFS([1]Receipts!H:H,[1]Receipts!B:B,$C$23,[1]Receipts!E:E,"&gt;="&amp;B28,[1]Receipts!E:E,"&lt;"&amp;EDATE(B28,1))</f>
        <v>0</v>
      </c>
      <c r="D28" s="45">
        <f>SUMIFS([1]Payments!J:J,[1]Payments!B:B,$C$23,[1]Payments!Q:Q,"&gt;="&amp;B28,[1]Payments!Q:Q,"&lt;"&amp;EDATE(B28,1))</f>
        <v>7521.5999999999995</v>
      </c>
      <c r="E28" s="45">
        <f>SUMIFS([1]Transfers!E:E,[1]Transfers!D:D,$C$23,[1]Transfers!B:B,"&gt;="&amp;B28,[1]Transfers!B:B,"&lt;"&amp;EDATE(B28,1))</f>
        <v>0</v>
      </c>
      <c r="F28" s="45">
        <f>SUMIFS([1]Transfers!E:E,[1]Transfers!C:C,$C$23,[1]Transfers!B:B,"&gt;="&amp;B28,[1]Transfers!B:B,"&lt;"&amp;EDATE(B28,1))</f>
        <v>0</v>
      </c>
      <c r="G28" s="45">
        <f t="shared" ref="G28:G38" si="8">ROUND(G27+C28-D28+E28-F28,2)</f>
        <v>87640.75</v>
      </c>
      <c r="H28" s="45">
        <v>87640.75</v>
      </c>
      <c r="I28" s="46" t="str">
        <f t="shared" si="6"/>
        <v>ü</v>
      </c>
    </row>
    <row r="29" spans="1:20" x14ac:dyDescent="0.3">
      <c r="B29" s="47">
        <f t="shared" si="7"/>
        <v>46174</v>
      </c>
      <c r="C29" s="48">
        <f>SUMIFS([1]Receipts!H:H,[1]Receipts!B:B,$C$23,[1]Receipts!E:E,"&gt;="&amp;B29,[1]Receipts!E:E,"&lt;"&amp;EDATE(B29,1))</f>
        <v>0</v>
      </c>
      <c r="D29" s="45">
        <f>SUMIFS([1]Payments!J:J,[1]Payments!B:B,$C$23,[1]Payments!Q:Q,"&gt;="&amp;B29,[1]Payments!Q:Q,"&lt;"&amp;EDATE(B29,1))</f>
        <v>0</v>
      </c>
      <c r="E29" s="45">
        <f>SUMIFS([1]Transfers!E:E,[1]Transfers!D:D,$C$23,[1]Transfers!B:B,"&gt;="&amp;B29,[1]Transfers!B:B,"&lt;"&amp;EDATE(B29,1))</f>
        <v>0</v>
      </c>
      <c r="F29" s="45">
        <f>SUMIFS([1]Transfers!E:E,[1]Transfers!C:C,$C$23,[1]Transfers!B:B,"&gt;="&amp;B29,[1]Transfers!B:B,"&lt;"&amp;EDATE(B29,1))</f>
        <v>0</v>
      </c>
      <c r="G29" s="45">
        <f t="shared" si="8"/>
        <v>87640.75</v>
      </c>
      <c r="H29" s="45"/>
      <c r="I29" s="46" t="str">
        <f t="shared" si="6"/>
        <v/>
      </c>
    </row>
    <row r="30" spans="1:20" x14ac:dyDescent="0.3">
      <c r="B30" s="47">
        <f t="shared" si="7"/>
        <v>46204</v>
      </c>
      <c r="C30" s="48">
        <f>SUMIFS([1]Receipts!H:H,[1]Receipts!B:B,$C$23,[1]Receipts!E:E,"&gt;="&amp;B30,[1]Receipts!E:E,"&lt;"&amp;EDATE(B30,1))</f>
        <v>0</v>
      </c>
      <c r="D30" s="45">
        <f>SUMIFS([1]Payments!J:J,[1]Payments!B:B,$C$23,[1]Payments!Q:Q,"&gt;="&amp;B30,[1]Payments!Q:Q,"&lt;"&amp;EDATE(B30,1))</f>
        <v>0</v>
      </c>
      <c r="E30" s="45">
        <f>SUMIFS([1]Transfers!E:E,[1]Transfers!D:D,$C$23,[1]Transfers!B:B,"&gt;="&amp;B30,[1]Transfers!B:B,"&lt;"&amp;EDATE(B30,1))</f>
        <v>0</v>
      </c>
      <c r="F30" s="45">
        <f>SUMIFS([1]Transfers!E:E,[1]Transfers!C:C,$C$23,[1]Transfers!B:B,"&gt;="&amp;B30,[1]Transfers!B:B,"&lt;"&amp;EDATE(B30,1))</f>
        <v>0</v>
      </c>
      <c r="G30" s="45">
        <f t="shared" si="8"/>
        <v>87640.75</v>
      </c>
      <c r="H30" s="49"/>
      <c r="I30" s="46" t="str">
        <f t="shared" si="6"/>
        <v/>
      </c>
      <c r="T30" s="37" t="s">
        <v>76</v>
      </c>
    </row>
    <row r="31" spans="1:20" x14ac:dyDescent="0.3">
      <c r="B31" s="47">
        <f t="shared" si="7"/>
        <v>46235</v>
      </c>
      <c r="C31" s="48">
        <f>SUMIFS([1]Receipts!H:H,[1]Receipts!B:B,$C$23,[1]Receipts!E:E,"&gt;="&amp;B31,[1]Receipts!E:E,"&lt;"&amp;EDATE(B31,1))</f>
        <v>0</v>
      </c>
      <c r="D31" s="45">
        <f>SUMIFS([1]Payments!J:J,[1]Payments!B:B,$C$23,[1]Payments!Q:Q,"&gt;="&amp;B31,[1]Payments!Q:Q,"&lt;"&amp;EDATE(B31,1))</f>
        <v>0</v>
      </c>
      <c r="E31" s="45">
        <f>SUMIFS([1]Transfers!E:E,[1]Transfers!D:D,$C$23,[1]Transfers!B:B,"&gt;="&amp;B31,[1]Transfers!B:B,"&lt;"&amp;EDATE(B31,1))</f>
        <v>0</v>
      </c>
      <c r="F31" s="45">
        <f>SUMIFS([1]Transfers!E:E,[1]Transfers!C:C,$C$23,[1]Transfers!B:B,"&gt;="&amp;B31,[1]Transfers!B:B,"&lt;"&amp;EDATE(B31,1))</f>
        <v>0</v>
      </c>
      <c r="G31" s="45">
        <f t="shared" si="8"/>
        <v>87640.75</v>
      </c>
      <c r="H31" s="49"/>
      <c r="I31" s="46" t="str">
        <f t="shared" si="6"/>
        <v/>
      </c>
    </row>
    <row r="32" spans="1:20" x14ac:dyDescent="0.3">
      <c r="B32" s="47">
        <f t="shared" si="7"/>
        <v>46266</v>
      </c>
      <c r="C32" s="48">
        <f>SUMIFS([1]Receipts!H:H,[1]Receipts!B:B,$C$23,[1]Receipts!E:E,"&gt;="&amp;B32,[1]Receipts!E:E,"&lt;"&amp;EDATE(B32,1))</f>
        <v>0</v>
      </c>
      <c r="D32" s="45">
        <f>SUMIFS([1]Payments!J:J,[1]Payments!B:B,$C$23,[1]Payments!Q:Q,"&gt;="&amp;B32,[1]Payments!Q:Q,"&lt;"&amp;EDATE(B32,1))</f>
        <v>0</v>
      </c>
      <c r="E32" s="45">
        <f>SUMIFS([1]Transfers!E:E,[1]Transfers!D:D,$C$23,[1]Transfers!B:B,"&gt;="&amp;B32,[1]Transfers!B:B,"&lt;"&amp;EDATE(B32,1))</f>
        <v>0</v>
      </c>
      <c r="F32" s="45">
        <f>SUMIFS([1]Transfers!E:E,[1]Transfers!C:C,$C$23,[1]Transfers!B:B,"&gt;="&amp;B32,[1]Transfers!B:B,"&lt;"&amp;EDATE(B32,1))</f>
        <v>0</v>
      </c>
      <c r="G32" s="45">
        <f t="shared" si="8"/>
        <v>87640.75</v>
      </c>
      <c r="H32" s="49"/>
      <c r="I32" s="46" t="str">
        <f t="shared" si="6"/>
        <v/>
      </c>
    </row>
    <row r="33" spans="2:14" x14ac:dyDescent="0.3">
      <c r="B33" s="47">
        <f t="shared" si="7"/>
        <v>46296</v>
      </c>
      <c r="C33" s="48">
        <f>SUMIFS([1]Receipts!H:H,[1]Receipts!B:B,$C$23,[1]Receipts!E:E,"&gt;="&amp;B33,[1]Receipts!E:E,"&lt;"&amp;EDATE(B33,1))</f>
        <v>0</v>
      </c>
      <c r="D33" s="45">
        <f>SUMIFS([1]Payments!J:J,[1]Payments!B:B,$C$23,[1]Payments!Q:Q,"&gt;="&amp;B33,[1]Payments!Q:Q,"&lt;"&amp;EDATE(B33,1))</f>
        <v>0</v>
      </c>
      <c r="E33" s="45">
        <f>SUMIFS([1]Transfers!E:E,[1]Transfers!D:D,$C$23,[1]Transfers!B:B,"&gt;="&amp;B33,[1]Transfers!B:B,"&lt;"&amp;EDATE(B33,1))</f>
        <v>0</v>
      </c>
      <c r="F33" s="45">
        <f>SUMIFS([1]Transfers!E:E,[1]Transfers!C:C,$C$23,[1]Transfers!B:B,"&gt;="&amp;B33,[1]Transfers!B:B,"&lt;"&amp;EDATE(B33,1))</f>
        <v>0</v>
      </c>
      <c r="G33" s="45">
        <f t="shared" si="8"/>
        <v>87640.75</v>
      </c>
      <c r="H33" s="49"/>
      <c r="I33" s="46" t="str">
        <f t="shared" si="6"/>
        <v/>
      </c>
    </row>
    <row r="34" spans="2:14" x14ac:dyDescent="0.3">
      <c r="B34" s="47">
        <f t="shared" si="7"/>
        <v>46327</v>
      </c>
      <c r="C34" s="48">
        <f>SUMIFS([1]Receipts!H:H,[1]Receipts!B:B,$C$23,[1]Receipts!E:E,"&gt;="&amp;B34,[1]Receipts!E:E,"&lt;"&amp;EDATE(B34,1))</f>
        <v>0</v>
      </c>
      <c r="D34" s="45">
        <f>SUMIFS([1]Payments!J:J,[1]Payments!B:B,$C$23,[1]Payments!Q:Q,"&gt;="&amp;B34,[1]Payments!Q:Q,"&lt;"&amp;EDATE(B34,1))</f>
        <v>0</v>
      </c>
      <c r="E34" s="45">
        <f>SUMIFS([1]Transfers!E:E,[1]Transfers!D:D,$C$23,[1]Transfers!B:B,"&gt;="&amp;B34,[1]Transfers!B:B,"&lt;"&amp;EDATE(B34,1))</f>
        <v>0</v>
      </c>
      <c r="F34" s="45">
        <f>SUMIFS([1]Transfers!E:E,[1]Transfers!C:C,$C$23,[1]Transfers!B:B,"&gt;="&amp;B34,[1]Transfers!B:B,"&lt;"&amp;EDATE(B34,1))</f>
        <v>0</v>
      </c>
      <c r="G34" s="45">
        <f t="shared" si="8"/>
        <v>87640.75</v>
      </c>
      <c r="H34" s="49"/>
      <c r="I34" s="46" t="str">
        <f t="shared" si="6"/>
        <v/>
      </c>
    </row>
    <row r="35" spans="2:14" x14ac:dyDescent="0.3">
      <c r="B35" s="47">
        <f t="shared" si="7"/>
        <v>46357</v>
      </c>
      <c r="C35" s="48">
        <f>SUMIFS([1]Receipts!H:H,[1]Receipts!B:B,$C$23,[1]Receipts!E:E,"&gt;="&amp;B35,[1]Receipts!E:E,"&lt;"&amp;EDATE(B35,1))</f>
        <v>0</v>
      </c>
      <c r="D35" s="45">
        <f>SUMIFS([1]Payments!J:J,[1]Payments!B:B,$C$23,[1]Payments!Q:Q,"&gt;="&amp;B35,[1]Payments!Q:Q,"&lt;"&amp;EDATE(B35,1))</f>
        <v>0</v>
      </c>
      <c r="E35" s="45">
        <f>SUMIFS([1]Transfers!E:E,[1]Transfers!D:D,$C$23,[1]Transfers!B:B,"&gt;="&amp;B35,[1]Transfers!B:B,"&lt;"&amp;EDATE(B35,1))</f>
        <v>0</v>
      </c>
      <c r="F35" s="45">
        <f>SUMIFS([1]Transfers!E:E,[1]Transfers!C:C,$C$23,[1]Transfers!B:B,"&gt;="&amp;B35,[1]Transfers!B:B,"&lt;"&amp;EDATE(B35,1))</f>
        <v>0</v>
      </c>
      <c r="G35" s="45">
        <f t="shared" si="8"/>
        <v>87640.75</v>
      </c>
      <c r="H35" s="49"/>
      <c r="I35" s="46" t="str">
        <f t="shared" si="6"/>
        <v/>
      </c>
    </row>
    <row r="36" spans="2:14" x14ac:dyDescent="0.3">
      <c r="B36" s="47">
        <f t="shared" si="7"/>
        <v>46388</v>
      </c>
      <c r="C36" s="48">
        <f>SUMIFS([1]Receipts!H:H,[1]Receipts!B:B,$C$23,[1]Receipts!E:E,"&gt;="&amp;B36,[1]Receipts!E:E,"&lt;"&amp;EDATE(B36,1))</f>
        <v>0</v>
      </c>
      <c r="D36" s="45">
        <f>SUMIFS([1]Payments!J:J,[1]Payments!B:B,$C$23,[1]Payments!Q:Q,"&gt;="&amp;B36,[1]Payments!Q:Q,"&lt;"&amp;EDATE(B36,1))</f>
        <v>0</v>
      </c>
      <c r="E36" s="45">
        <f>SUMIFS([1]Transfers!E:E,[1]Transfers!D:D,$C$23,[1]Transfers!B:B,"&gt;="&amp;B36,[1]Transfers!B:B,"&lt;"&amp;EDATE(B36,1))</f>
        <v>0</v>
      </c>
      <c r="F36" s="45">
        <f>SUMIFS([1]Transfers!E:E,[1]Transfers!C:C,$C$23,[1]Transfers!B:B,"&gt;="&amp;B36,[1]Transfers!B:B,"&lt;"&amp;EDATE(B36,1))</f>
        <v>0</v>
      </c>
      <c r="G36" s="45">
        <f t="shared" si="8"/>
        <v>87640.75</v>
      </c>
      <c r="H36" s="49"/>
      <c r="I36" s="46" t="str">
        <f t="shared" si="6"/>
        <v/>
      </c>
    </row>
    <row r="37" spans="2:14" x14ac:dyDescent="0.3">
      <c r="B37" s="47">
        <f t="shared" si="7"/>
        <v>46419</v>
      </c>
      <c r="C37" s="48">
        <f>SUMIFS([1]Receipts!H:H,[1]Receipts!B:B,$C$23,[1]Receipts!E:E,"&gt;="&amp;B37,[1]Receipts!E:E,"&lt;"&amp;EDATE(B37,1))</f>
        <v>0</v>
      </c>
      <c r="D37" s="45">
        <f>SUMIFS([1]Payments!J:J,[1]Payments!B:B,$C$23,[1]Payments!Q:Q,"&gt;="&amp;B37,[1]Payments!Q:Q,"&lt;"&amp;EDATE(B37,1))</f>
        <v>0</v>
      </c>
      <c r="E37" s="45">
        <f>SUMIFS([1]Transfers!E:E,[1]Transfers!D:D,$C$23,[1]Transfers!B:B,"&gt;="&amp;B37,[1]Transfers!B:B,"&lt;"&amp;EDATE(B37,1))</f>
        <v>0</v>
      </c>
      <c r="F37" s="45">
        <f>SUMIFS([1]Transfers!E:E,[1]Transfers!C:C,$C$23,[1]Transfers!B:B,"&gt;="&amp;B37,[1]Transfers!B:B,"&lt;"&amp;EDATE(B37,1))</f>
        <v>0</v>
      </c>
      <c r="G37" s="45">
        <f t="shared" si="8"/>
        <v>87640.75</v>
      </c>
      <c r="H37" s="50"/>
      <c r="I37" s="46" t="str">
        <f t="shared" si="6"/>
        <v/>
      </c>
    </row>
    <row r="38" spans="2:14" x14ac:dyDescent="0.3">
      <c r="B38" s="47">
        <f t="shared" si="7"/>
        <v>46447</v>
      </c>
      <c r="C38" s="48">
        <f>SUMIFS([1]Receipts!H:H,[1]Receipts!B:B,$C$23,[1]Receipts!E:E,"&gt;="&amp;B38,[1]Receipts!E:E,"&lt;"&amp;EDATE(B38,1))</f>
        <v>0</v>
      </c>
      <c r="D38" s="45">
        <f>SUMIFS([1]Payments!J:J,[1]Payments!B:B,$C$23,[1]Payments!Q:Q,"&gt;="&amp;B38,[1]Payments!Q:Q,"&lt;"&amp;EDATE(B38,1))</f>
        <v>0</v>
      </c>
      <c r="E38" s="45">
        <f>SUMIFS([1]Transfers!E:E,[1]Transfers!D:D,$C$23,[1]Transfers!B:B,"&gt;="&amp;B38,[1]Transfers!B:B,"&lt;"&amp;EDATE(B38,1))</f>
        <v>0</v>
      </c>
      <c r="F38" s="45">
        <f>SUMIFS([1]Transfers!E:E,[1]Transfers!C:C,$C$23,[1]Transfers!B:B,"&gt;="&amp;B38,[1]Transfers!B:B,"&lt;"&amp;EDATE(B38,1))</f>
        <v>0</v>
      </c>
      <c r="G38" s="45">
        <f t="shared" si="8"/>
        <v>87640.75</v>
      </c>
      <c r="H38" s="50"/>
      <c r="I38" s="46" t="str">
        <f t="shared" si="6"/>
        <v/>
      </c>
      <c r="M38" s="37" t="s">
        <v>77</v>
      </c>
      <c r="N38" s="57"/>
    </row>
    <row r="39" spans="2:14" x14ac:dyDescent="0.3">
      <c r="B39" s="51" t="s">
        <v>74</v>
      </c>
      <c r="C39" s="52">
        <f>SUM(C27:C38)</f>
        <v>0</v>
      </c>
      <c r="D39" s="52">
        <f>SUM(D27:D38)</f>
        <v>15043.2</v>
      </c>
      <c r="E39" s="52">
        <f>SUM(E27:E38)</f>
        <v>96300</v>
      </c>
      <c r="F39" s="52">
        <f>SUM(F27:F38)</f>
        <v>0</v>
      </c>
      <c r="G39" s="53"/>
      <c r="H39" s="53"/>
      <c r="M39" s="53">
        <f>H38+H19+Q19</f>
        <v>0</v>
      </c>
    </row>
  </sheetData>
  <mergeCells count="3">
    <mergeCell ref="C4:I4"/>
    <mergeCell ref="L4:R4"/>
    <mergeCell ref="C23:I23"/>
  </mergeCells>
  <conditionalFormatting sqref="I7:I19 R7:R19 I26:I3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Payments</vt:lpstr>
      <vt:lpstr>Over £100</vt:lpstr>
      <vt:lpstr>Receipts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Barnton Parish Council BPC</dc:creator>
  <cp:lastModifiedBy>Barnton Parish Council BPC</cp:lastModifiedBy>
  <dcterms:created xsi:type="dcterms:W3CDTF">2026-06-01T08:29:16Z</dcterms:created>
  <dcterms:modified xsi:type="dcterms:W3CDTF">2026-06-08T14:35:14Z</dcterms:modified>
</cp:coreProperties>
</file>