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KAREN NEWTON NEW ACCOUNTS/2025-26/Audit 25-26/Jo Internal Audit 25-26/"/>
    </mc:Choice>
  </mc:AlternateContent>
  <xr:revisionPtr revIDLastSave="0" documentId="8_{C8003FAE-8B87-4BF9-8338-B599F50D6731}" xr6:coauthVersionLast="47" xr6:coauthVersionMax="47" xr10:uidLastSave="{00000000-0000-0000-0000-000000000000}"/>
  <bookViews>
    <workbookView xWindow="-110" yWindow="-110" windowWidth="38620" windowHeight="21100" xr2:uid="{C4073989-1A4D-4E1C-BFDC-256D9EC93C7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103" i="1" s="1"/>
  <c r="E96" i="1"/>
  <c r="B96" i="1"/>
  <c r="B95" i="1"/>
  <c r="B94" i="1"/>
  <c r="B93" i="1"/>
  <c r="B97" i="1" s="1"/>
  <c r="B90" i="1"/>
  <c r="B89" i="1"/>
  <c r="B88" i="1"/>
  <c r="E88" i="1" s="1"/>
  <c r="E91" i="1" s="1"/>
  <c r="B87" i="1"/>
  <c r="B91" i="1" s="1"/>
  <c r="B84" i="1"/>
  <c r="E84" i="1" s="1"/>
  <c r="B83" i="1"/>
  <c r="B82" i="1"/>
  <c r="B81" i="1"/>
  <c r="B80" i="1"/>
  <c r="B79" i="1"/>
  <c r="B78" i="1"/>
  <c r="B77" i="1"/>
  <c r="B76" i="1"/>
  <c r="B85" i="1" s="1"/>
  <c r="B73" i="1"/>
  <c r="B72" i="1"/>
  <c r="E72" i="1" s="1"/>
  <c r="E74" i="1" s="1"/>
  <c r="B71" i="1"/>
  <c r="B74" i="1" s="1"/>
  <c r="B68" i="1"/>
  <c r="B67" i="1"/>
  <c r="B66" i="1"/>
  <c r="B65" i="1"/>
  <c r="B69" i="1" s="1"/>
  <c r="B62" i="1"/>
  <c r="B61" i="1"/>
  <c r="B60" i="1"/>
  <c r="B59" i="1"/>
  <c r="B58" i="1"/>
  <c r="B57" i="1"/>
  <c r="B56" i="1"/>
  <c r="B55" i="1"/>
  <c r="B63" i="1" s="1"/>
  <c r="B52" i="1"/>
  <c r="B51" i="1"/>
  <c r="B50" i="1"/>
  <c r="E50" i="1" s="1"/>
  <c r="B49" i="1"/>
  <c r="E49" i="1" s="1"/>
  <c r="B48" i="1"/>
  <c r="B47" i="1"/>
  <c r="B46" i="1"/>
  <c r="E46" i="1" s="1"/>
  <c r="B45" i="1"/>
  <c r="B53" i="1" s="1"/>
  <c r="B42" i="1"/>
  <c r="B41" i="1"/>
  <c r="B40" i="1"/>
  <c r="B39" i="1"/>
  <c r="B38" i="1"/>
  <c r="B37" i="1"/>
  <c r="B36" i="1"/>
  <c r="B35" i="1"/>
  <c r="B34" i="1"/>
  <c r="E34" i="1" s="1"/>
  <c r="B33" i="1"/>
  <c r="E33" i="1" s="1"/>
  <c r="B32" i="1"/>
  <c r="E32" i="1" s="1"/>
  <c r="B31" i="1"/>
  <c r="B30" i="1"/>
  <c r="B29" i="1"/>
  <c r="B28" i="1"/>
  <c r="B27" i="1"/>
  <c r="B43" i="1" s="1"/>
  <c r="E25" i="1"/>
  <c r="B22" i="1"/>
  <c r="B21" i="1"/>
  <c r="B20" i="1"/>
  <c r="B19" i="1"/>
  <c r="B18" i="1"/>
  <c r="B17" i="1"/>
  <c r="B16" i="1"/>
  <c r="B15" i="1"/>
  <c r="E14" i="1"/>
  <c r="B14" i="1"/>
  <c r="B13" i="1"/>
  <c r="B12" i="1"/>
  <c r="B11" i="1"/>
  <c r="B10" i="1"/>
  <c r="E9" i="1"/>
  <c r="B9" i="1"/>
  <c r="B8" i="1"/>
  <c r="B7" i="1"/>
  <c r="E5" i="1"/>
  <c r="B1" i="1"/>
  <c r="E28" i="1" l="1"/>
  <c r="E79" i="1"/>
  <c r="E37" i="1"/>
  <c r="E16" i="1"/>
  <c r="E7" i="1"/>
  <c r="E18" i="1"/>
  <c r="E56" i="1"/>
  <c r="E81" i="1"/>
  <c r="E94" i="1"/>
  <c r="E82" i="1"/>
  <c r="E35" i="1"/>
  <c r="E59" i="1"/>
  <c r="E77" i="1"/>
  <c r="E15" i="1"/>
  <c r="E19" i="1"/>
  <c r="E80" i="1"/>
  <c r="E12" i="1"/>
  <c r="E21" i="1"/>
  <c r="E78" i="1"/>
  <c r="E17" i="1"/>
  <c r="E83" i="1"/>
  <c r="E48" i="1"/>
  <c r="E57" i="1"/>
  <c r="E10" i="1"/>
  <c r="E30" i="1"/>
  <c r="E60" i="1"/>
  <c r="E66" i="1"/>
  <c r="E69" i="1" s="1"/>
  <c r="E39" i="1"/>
  <c r="E29" i="1"/>
  <c r="E38" i="1"/>
  <c r="E47" i="1"/>
  <c r="E100" i="1"/>
  <c r="E103" i="1" s="1"/>
  <c r="E13" i="1"/>
  <c r="E31" i="1"/>
  <c r="E40" i="1"/>
  <c r="E36" i="1"/>
  <c r="E20" i="1"/>
  <c r="E58" i="1"/>
  <c r="E95" i="1"/>
  <c r="E85" i="1" l="1"/>
  <c r="E97" i="1"/>
  <c r="E63" i="1"/>
  <c r="E53" i="1"/>
  <c r="E22" i="1"/>
  <c r="E43" i="1"/>
  <c r="E105" i="1" s="1"/>
</calcChain>
</file>

<file path=xl/sharedStrings.xml><?xml version="1.0" encoding="utf-8"?>
<sst xmlns="http://schemas.openxmlformats.org/spreadsheetml/2006/main" count="8" uniqueCount="6">
  <si>
    <t>Budget Report</t>
  </si>
  <si>
    <t>⛔</t>
  </si>
  <si>
    <t>Income</t>
  </si>
  <si>
    <t>Budget</t>
  </si>
  <si>
    <t>Expenditure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</si>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</sst>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Segoe UI Symbol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right" vertical="center" indent="1"/>
    </xf>
    <xf numFmtId="164" fontId="5" fillId="3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64" fontId="4" fillId="4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horizontal="right" vertical="center" indent="1"/>
    </xf>
    <xf numFmtId="164" fontId="8" fillId="4" borderId="3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 indent="1"/>
    </xf>
    <xf numFmtId="164" fontId="8" fillId="0" borderId="0" xfId="0" applyNumberFormat="1" applyFont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4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ccounts/Copy%20of%20Latest%20Accounts%202025-26.xlsx" TargetMode="External"/><Relationship Id="rId2" Type="http://schemas.openxmlformats.org/officeDocument/2006/relationships/externalLinkPath" Target="https://d.docs.live.net/4fbd5ad4b5bcd990/ALL%20MEETINGS/KAREN%20NEWTON%20NEW%20ACCOUNTS/2025-26/Accounts/Copy%20of%20Latest%20Accounts%202025-26.xlsx" TargetMode="External"/><Relationship Id="rId1" Type="http://schemas.openxmlformats.org/officeDocument/2006/relationships/externalLinkPath" Target="/4fbd5ad4b5bcd990/ALL%20MEETINGS/KAREN%20NEWTON%20NEW%20ACCOUNTS/2025-26/Accounts/Copy%20of%20Latest%20Accounts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serves"/>
      <sheetName val="Receipts"/>
      <sheetName val="Transfers"/>
      <sheetName val="AGAR"/>
      <sheetName val="Bank Recons"/>
      <sheetName val="Budget"/>
      <sheetName val="Expenditure"/>
      <sheetName val="Precept"/>
      <sheetName val="Income"/>
      <sheetName val="Summaries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Expenditure</v>
          </cell>
          <cell r="I2" t="str">
            <v>2024-25</v>
          </cell>
          <cell r="K2" t="str">
            <v>2025-26</v>
          </cell>
          <cell r="P2" t="str">
            <v>2026-27</v>
          </cell>
          <cell r="S2" t="str">
            <v>Income</v>
          </cell>
          <cell r="T2" t="str">
            <v>2024-25</v>
          </cell>
          <cell r="V2" t="str">
            <v>2025-26</v>
          </cell>
          <cell r="AA2" t="str">
            <v>2026-27</v>
          </cell>
        </row>
        <row r="3">
          <cell r="I3" t="str">
            <v>Budget</v>
          </cell>
          <cell r="J3" t="str">
            <v>Actuals</v>
          </cell>
          <cell r="K3" t="str">
            <v>Budget</v>
          </cell>
          <cell r="L3" t="str">
            <v>Actuals</v>
          </cell>
          <cell r="M3" t="str">
            <v>Committed</v>
          </cell>
          <cell r="N3" t="str">
            <v>Total</v>
          </cell>
          <cell r="O3" t="str">
            <v>Variance</v>
          </cell>
          <cell r="P3" t="str">
            <v>Budget</v>
          </cell>
          <cell r="Q3" t="str">
            <v>+/-</v>
          </cell>
          <cell r="T3" t="str">
            <v>Budget</v>
          </cell>
          <cell r="U3" t="str">
            <v>Actuals</v>
          </cell>
          <cell r="V3" t="str">
            <v>Budget</v>
          </cell>
          <cell r="W3" t="str">
            <v>Actuals</v>
          </cell>
          <cell r="X3" t="str">
            <v>Expected</v>
          </cell>
          <cell r="Y3" t="str">
            <v>Total</v>
          </cell>
          <cell r="Z3" t="str">
            <v>Variance</v>
          </cell>
          <cell r="AA3" t="str">
            <v>Budget</v>
          </cell>
          <cell r="AB3" t="str">
            <v>+/-</v>
          </cell>
        </row>
        <row r="4">
          <cell r="C4" t="str">
            <v>Barnton</v>
          </cell>
          <cell r="H4" t="str">
            <v>Administration</v>
          </cell>
          <cell r="S4" t="str">
            <v>Allotments</v>
          </cell>
          <cell r="T4">
            <v>1000</v>
          </cell>
          <cell r="U4">
            <v>1140</v>
          </cell>
          <cell r="V4">
            <v>1105</v>
          </cell>
          <cell r="W4">
            <v>1230</v>
          </cell>
          <cell r="X4">
            <v>0</v>
          </cell>
          <cell r="Y4">
            <v>1230</v>
          </cell>
          <cell r="Z4">
            <v>125</v>
          </cell>
          <cell r="AA4">
            <v>1235</v>
          </cell>
          <cell r="AB4">
            <v>130</v>
          </cell>
        </row>
        <row r="5">
          <cell r="H5" t="str">
            <v>Clerk Salary (net)</v>
          </cell>
          <cell r="I5">
            <v>31600</v>
          </cell>
          <cell r="J5">
            <v>30148</v>
          </cell>
          <cell r="K5">
            <v>28000</v>
          </cell>
          <cell r="L5">
            <v>28269.700000000004</v>
          </cell>
          <cell r="M5">
            <v>0</v>
          </cell>
          <cell r="N5">
            <v>28269.700000000004</v>
          </cell>
          <cell r="O5">
            <v>-269.70000000000437</v>
          </cell>
          <cell r="P5">
            <v>33000</v>
          </cell>
          <cell r="Q5">
            <v>5000</v>
          </cell>
          <cell r="S5" t="str">
            <v>Burial Fees</v>
          </cell>
          <cell r="T5">
            <v>17484.46</v>
          </cell>
          <cell r="U5">
            <v>27116</v>
          </cell>
          <cell r="V5">
            <v>30000</v>
          </cell>
          <cell r="W5">
            <v>27889.5</v>
          </cell>
          <cell r="X5">
            <v>0</v>
          </cell>
          <cell r="Y5">
            <v>27889.5</v>
          </cell>
          <cell r="Z5">
            <v>-2110.5</v>
          </cell>
          <cell r="AA5">
            <v>30000</v>
          </cell>
          <cell r="AB5">
            <v>0</v>
          </cell>
        </row>
        <row r="6">
          <cell r="H6" t="str">
            <v>Assistant Clerk Salary (net)</v>
          </cell>
          <cell r="I6">
            <v>14000</v>
          </cell>
          <cell r="J6">
            <v>4575.83</v>
          </cell>
          <cell r="K6">
            <v>24000</v>
          </cell>
          <cell r="L6">
            <v>18739.98</v>
          </cell>
          <cell r="M6">
            <v>0</v>
          </cell>
          <cell r="N6">
            <v>18739.98</v>
          </cell>
          <cell r="O6">
            <v>5260.02</v>
          </cell>
          <cell r="P6">
            <v>16000</v>
          </cell>
          <cell r="Q6">
            <v>-8000</v>
          </cell>
          <cell r="S6" t="str">
            <v>CW&amp;CC</v>
          </cell>
          <cell r="T6">
            <v>1150</v>
          </cell>
          <cell r="U6">
            <v>1136.6600000000001</v>
          </cell>
          <cell r="V6">
            <v>3000</v>
          </cell>
          <cell r="W6">
            <v>0</v>
          </cell>
          <cell r="X6">
            <v>0</v>
          </cell>
          <cell r="Y6">
            <v>0</v>
          </cell>
          <cell r="Z6">
            <v>-3000</v>
          </cell>
          <cell r="AA6">
            <v>1000</v>
          </cell>
          <cell r="AB6">
            <v>-2000</v>
          </cell>
        </row>
        <row r="7">
          <cell r="H7" t="str">
            <v>Park Warden Salary (net)</v>
          </cell>
          <cell r="I7">
            <v>7200</v>
          </cell>
          <cell r="J7">
            <v>6409</v>
          </cell>
          <cell r="K7">
            <v>7200</v>
          </cell>
          <cell r="L7">
            <v>7303.2400000000007</v>
          </cell>
          <cell r="M7">
            <v>0</v>
          </cell>
          <cell r="N7">
            <v>7303.2400000000007</v>
          </cell>
          <cell r="O7">
            <v>-103.24000000000069</v>
          </cell>
          <cell r="P7">
            <v>7400</v>
          </cell>
          <cell r="Q7">
            <v>200</v>
          </cell>
          <cell r="S7" t="str">
            <v>Interest</v>
          </cell>
          <cell r="T7">
            <v>1300</v>
          </cell>
          <cell r="U7">
            <v>1260.95</v>
          </cell>
          <cell r="V7">
            <v>1300</v>
          </cell>
          <cell r="W7">
            <v>918.66000000000008</v>
          </cell>
          <cell r="X7">
            <v>0</v>
          </cell>
          <cell r="Y7">
            <v>918.66000000000008</v>
          </cell>
          <cell r="Z7">
            <v>-381.33999999999992</v>
          </cell>
          <cell r="AA7">
            <v>1300</v>
          </cell>
          <cell r="AB7">
            <v>0</v>
          </cell>
        </row>
        <row r="8">
          <cell r="H8" t="str">
            <v>Village Orderly Salary (net)</v>
          </cell>
          <cell r="I8">
            <v>6000</v>
          </cell>
          <cell r="J8">
            <v>5418.36</v>
          </cell>
          <cell r="K8">
            <v>6200</v>
          </cell>
          <cell r="L8">
            <v>6297.1999999999989</v>
          </cell>
          <cell r="M8">
            <v>0</v>
          </cell>
          <cell r="N8">
            <v>6297.1999999999989</v>
          </cell>
          <cell r="O8">
            <v>-97.199999999998909</v>
          </cell>
          <cell r="P8">
            <v>6400</v>
          </cell>
          <cell r="Q8">
            <v>200</v>
          </cell>
          <cell r="S8" t="str">
            <v>Misc</v>
          </cell>
          <cell r="T8">
            <v>2000</v>
          </cell>
          <cell r="U8">
            <v>6371.6</v>
          </cell>
          <cell r="V8">
            <v>3000</v>
          </cell>
          <cell r="W8">
            <v>6854.92</v>
          </cell>
          <cell r="X8">
            <v>0</v>
          </cell>
          <cell r="Y8">
            <v>6854.92</v>
          </cell>
          <cell r="Z8">
            <v>3854.92</v>
          </cell>
          <cell r="AA8">
            <v>3000</v>
          </cell>
          <cell r="AB8">
            <v>0</v>
          </cell>
        </row>
        <row r="9">
          <cell r="H9" t="str">
            <v>LGA Pension</v>
          </cell>
          <cell r="I9">
            <v>10000</v>
          </cell>
          <cell r="J9">
            <v>11580.69</v>
          </cell>
          <cell r="K9">
            <v>18500</v>
          </cell>
          <cell r="L9">
            <v>17133.039999999997</v>
          </cell>
          <cell r="M9">
            <v>0</v>
          </cell>
          <cell r="N9">
            <v>17133.039999999997</v>
          </cell>
          <cell r="O9">
            <v>1366.9600000000028</v>
          </cell>
          <cell r="P9">
            <v>18500</v>
          </cell>
          <cell r="Q9">
            <v>0</v>
          </cell>
          <cell r="S9" t="str">
            <v>Precept</v>
          </cell>
          <cell r="T9">
            <v>110475</v>
          </cell>
          <cell r="U9">
            <v>104588.7</v>
          </cell>
          <cell r="V9">
            <v>123750</v>
          </cell>
          <cell r="W9">
            <v>123750</v>
          </cell>
          <cell r="X9">
            <v>0</v>
          </cell>
          <cell r="Y9">
            <v>123750</v>
          </cell>
          <cell r="Z9">
            <v>0</v>
          </cell>
          <cell r="AA9">
            <v>0</v>
          </cell>
          <cell r="AB9">
            <v>-123750</v>
          </cell>
        </row>
        <row r="10">
          <cell r="H10" t="str">
            <v>PAYE/NI</v>
          </cell>
          <cell r="I10">
            <v>8000</v>
          </cell>
          <cell r="J10">
            <v>12669.23</v>
          </cell>
          <cell r="K10">
            <v>17500</v>
          </cell>
          <cell r="L10">
            <v>17237.890000000003</v>
          </cell>
          <cell r="M10">
            <v>0</v>
          </cell>
          <cell r="N10">
            <v>17237.890000000003</v>
          </cell>
          <cell r="O10">
            <v>262.10999999999694</v>
          </cell>
          <cell r="P10">
            <v>15000</v>
          </cell>
          <cell r="Q10">
            <v>-2500</v>
          </cell>
          <cell r="S10" t="str">
            <v>Room Hire</v>
          </cell>
          <cell r="T10">
            <v>200</v>
          </cell>
          <cell r="U10">
            <v>154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H11" t="str">
            <v>Payroll services</v>
          </cell>
          <cell r="I11">
            <v>600</v>
          </cell>
          <cell r="J11">
            <v>360</v>
          </cell>
          <cell r="K11">
            <v>360</v>
          </cell>
          <cell r="L11">
            <v>552</v>
          </cell>
          <cell r="M11">
            <v>0</v>
          </cell>
          <cell r="N11">
            <v>552</v>
          </cell>
          <cell r="O11">
            <v>-192</v>
          </cell>
          <cell r="P11">
            <v>366</v>
          </cell>
          <cell r="Q11">
            <v>6</v>
          </cell>
          <cell r="S11" t="str">
            <v>VAT Recovered</v>
          </cell>
          <cell r="T11">
            <v>11490.54</v>
          </cell>
          <cell r="U11">
            <v>42583.94</v>
          </cell>
          <cell r="V11">
            <v>8509.84</v>
          </cell>
          <cell r="W11">
            <v>8509.84</v>
          </cell>
          <cell r="X11">
            <v>0</v>
          </cell>
          <cell r="Y11">
            <v>8509.84</v>
          </cell>
          <cell r="Z11">
            <v>0</v>
          </cell>
          <cell r="AA11">
            <v>8000</v>
          </cell>
          <cell r="AB11">
            <v>-509.84000000000015</v>
          </cell>
        </row>
        <row r="12">
          <cell r="H12" t="str">
            <v>Training &amp; Development</v>
          </cell>
          <cell r="I12">
            <v>500</v>
          </cell>
          <cell r="J12">
            <v>1221.32</v>
          </cell>
          <cell r="K12">
            <v>500</v>
          </cell>
          <cell r="L12">
            <v>96.16</v>
          </cell>
          <cell r="M12">
            <v>0</v>
          </cell>
          <cell r="N12">
            <v>96.16</v>
          </cell>
          <cell r="O12">
            <v>403.84000000000003</v>
          </cell>
          <cell r="P12">
            <v>500</v>
          </cell>
          <cell r="Q12">
            <v>0</v>
          </cell>
          <cell r="S12" t="str">
            <v>Spare Code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H13" t="str">
            <v>IT</v>
          </cell>
          <cell r="I13">
            <v>1000</v>
          </cell>
          <cell r="J13">
            <v>1581.04</v>
          </cell>
          <cell r="K13">
            <v>500</v>
          </cell>
          <cell r="L13">
            <v>1992.66</v>
          </cell>
          <cell r="M13">
            <v>0</v>
          </cell>
          <cell r="N13">
            <v>1992.66</v>
          </cell>
          <cell r="O13">
            <v>-1492.66</v>
          </cell>
          <cell r="P13">
            <v>500</v>
          </cell>
          <cell r="Q13">
            <v>0</v>
          </cell>
          <cell r="S13" t="str">
            <v>Spare Code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 t="str">
            <v>2026-27</v>
          </cell>
          <cell r="H14" t="str">
            <v>Office equipment</v>
          </cell>
          <cell r="I14">
            <v>3000</v>
          </cell>
          <cell r="J14">
            <v>7834.17</v>
          </cell>
          <cell r="K14">
            <v>4000</v>
          </cell>
          <cell r="L14">
            <v>4421.18</v>
          </cell>
          <cell r="M14">
            <v>0</v>
          </cell>
          <cell r="N14">
            <v>4421.18</v>
          </cell>
          <cell r="O14">
            <v>-421.18000000000029</v>
          </cell>
          <cell r="P14">
            <v>4000</v>
          </cell>
          <cell r="Q14">
            <v>0</v>
          </cell>
          <cell r="S14" t="str">
            <v>Spare Code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H15" t="str">
            <v>Travel/Expenses (staff)</v>
          </cell>
          <cell r="I15">
            <v>600</v>
          </cell>
          <cell r="J15">
            <v>829.44</v>
          </cell>
          <cell r="K15">
            <v>1000</v>
          </cell>
          <cell r="L15">
            <v>806.34</v>
          </cell>
          <cell r="M15">
            <v>0</v>
          </cell>
          <cell r="N15">
            <v>806.34</v>
          </cell>
          <cell r="O15">
            <v>193.65999999999997</v>
          </cell>
          <cell r="P15">
            <v>700</v>
          </cell>
          <cell r="Q15">
            <v>-300</v>
          </cell>
          <cell r="S15" t="str">
            <v>Spare Code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H16" t="str">
            <v>Bid writing</v>
          </cell>
          <cell r="I16">
            <v>7000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 t="str">
            <v>Spare Code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H17" t="str">
            <v>Newsletter</v>
          </cell>
          <cell r="I17">
            <v>2000</v>
          </cell>
          <cell r="J17">
            <v>0</v>
          </cell>
          <cell r="K17">
            <v>2000</v>
          </cell>
          <cell r="L17">
            <v>1407.12</v>
          </cell>
          <cell r="M17">
            <v>0</v>
          </cell>
          <cell r="N17">
            <v>1407.12</v>
          </cell>
          <cell r="O17">
            <v>592.88000000000011</v>
          </cell>
          <cell r="P17">
            <v>1500</v>
          </cell>
          <cell r="Q17">
            <v>-500</v>
          </cell>
          <cell r="S17" t="str">
            <v>Spare Code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H18" t="str">
            <v>Spare Code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 t="str">
            <v>Spare Code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H19" t="str">
            <v>Spare Code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H20" t="str">
            <v>Governance</v>
          </cell>
        </row>
        <row r="21">
          <cell r="H21" t="str">
            <v>Insurance</v>
          </cell>
          <cell r="I21">
            <v>2500</v>
          </cell>
          <cell r="J21">
            <v>2427.73</v>
          </cell>
          <cell r="K21">
            <v>2500</v>
          </cell>
          <cell r="L21">
            <v>2677.37</v>
          </cell>
          <cell r="M21">
            <v>0</v>
          </cell>
          <cell r="N21">
            <v>2677.37</v>
          </cell>
          <cell r="O21">
            <v>-177.36999999999989</v>
          </cell>
          <cell r="P21">
            <v>2500</v>
          </cell>
          <cell r="Q21">
            <v>0</v>
          </cell>
        </row>
        <row r="22">
          <cell r="H22" t="str">
            <v>Bank Charges</v>
          </cell>
          <cell r="I22">
            <v>300</v>
          </cell>
          <cell r="J22">
            <v>226.13</v>
          </cell>
          <cell r="K22">
            <v>300</v>
          </cell>
          <cell r="L22">
            <v>465.20000000000005</v>
          </cell>
          <cell r="M22">
            <v>0</v>
          </cell>
          <cell r="N22">
            <v>465.20000000000005</v>
          </cell>
          <cell r="O22">
            <v>-165.20000000000005</v>
          </cell>
          <cell r="P22">
            <v>300</v>
          </cell>
          <cell r="Q22">
            <v>0</v>
          </cell>
        </row>
        <row r="23">
          <cell r="H23" t="str">
            <v>Audit Fees</v>
          </cell>
          <cell r="I23">
            <v>1500</v>
          </cell>
          <cell r="J23">
            <v>1456</v>
          </cell>
          <cell r="K23">
            <v>1500</v>
          </cell>
          <cell r="L23">
            <v>717</v>
          </cell>
          <cell r="M23">
            <v>0</v>
          </cell>
          <cell r="N23">
            <v>717</v>
          </cell>
          <cell r="O23">
            <v>783</v>
          </cell>
          <cell r="P23">
            <v>1500</v>
          </cell>
          <cell r="Q23">
            <v>0</v>
          </cell>
        </row>
        <row r="24">
          <cell r="H24" t="str">
            <v>Chairman's Allowance</v>
          </cell>
          <cell r="I24">
            <v>300</v>
          </cell>
          <cell r="J24">
            <v>261.44</v>
          </cell>
          <cell r="K24">
            <v>300</v>
          </cell>
          <cell r="L24">
            <v>300</v>
          </cell>
          <cell r="M24">
            <v>0</v>
          </cell>
          <cell r="N24">
            <v>300</v>
          </cell>
          <cell r="O24">
            <v>0</v>
          </cell>
          <cell r="P24">
            <v>300</v>
          </cell>
          <cell r="Q24">
            <v>0</v>
          </cell>
        </row>
        <row r="25">
          <cell r="H25" t="str">
            <v>Elections</v>
          </cell>
          <cell r="I25">
            <v>0</v>
          </cell>
          <cell r="J25">
            <v>245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11600</v>
          </cell>
          <cell r="Q25">
            <v>11600</v>
          </cell>
        </row>
        <row r="26">
          <cell r="H26" t="str">
            <v>Spare Code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H27" t="str">
            <v>Spare Code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H28" t="str">
            <v>Maintenance</v>
          </cell>
        </row>
        <row r="29">
          <cell r="H29" t="str">
            <v>Parks Maintenance &amp; Cemetery Grounds</v>
          </cell>
          <cell r="I29">
            <v>30000</v>
          </cell>
          <cell r="J29">
            <v>52256.08</v>
          </cell>
          <cell r="K29">
            <v>30000</v>
          </cell>
          <cell r="L29">
            <v>29845.030000000002</v>
          </cell>
          <cell r="M29">
            <v>0</v>
          </cell>
          <cell r="N29">
            <v>29845.030000000002</v>
          </cell>
          <cell r="O29">
            <v>154.96999999999753</v>
          </cell>
          <cell r="P29">
            <v>37000</v>
          </cell>
          <cell r="Q29">
            <v>7000</v>
          </cell>
        </row>
        <row r="30">
          <cell r="H30" t="str">
            <v>Play Equipment</v>
          </cell>
          <cell r="I30">
            <v>1000</v>
          </cell>
          <cell r="J30">
            <v>7210.8</v>
          </cell>
          <cell r="K30">
            <v>2000</v>
          </cell>
          <cell r="L30">
            <v>0</v>
          </cell>
          <cell r="M30">
            <v>0</v>
          </cell>
          <cell r="N30">
            <v>0</v>
          </cell>
          <cell r="O30">
            <v>2000</v>
          </cell>
          <cell r="P30">
            <v>2000</v>
          </cell>
          <cell r="Q30">
            <v>0</v>
          </cell>
        </row>
        <row r="31">
          <cell r="H31" t="str">
            <v>Play Area Inspections</v>
          </cell>
          <cell r="I31">
            <v>1000</v>
          </cell>
          <cell r="J31">
            <v>720</v>
          </cell>
          <cell r="K31">
            <v>1000</v>
          </cell>
          <cell r="L31">
            <v>1065</v>
          </cell>
          <cell r="M31">
            <v>0</v>
          </cell>
          <cell r="N31">
            <v>1065</v>
          </cell>
          <cell r="O31">
            <v>-65</v>
          </cell>
          <cell r="P31">
            <v>1100</v>
          </cell>
          <cell r="Q31">
            <v>100</v>
          </cell>
        </row>
        <row r="32">
          <cell r="H32" t="str">
            <v>Waste Disposal</v>
          </cell>
          <cell r="I32">
            <v>2500</v>
          </cell>
          <cell r="J32">
            <v>1957.4</v>
          </cell>
          <cell r="K32">
            <v>2500</v>
          </cell>
          <cell r="L32">
            <v>1740.1899999999998</v>
          </cell>
          <cell r="M32">
            <v>0</v>
          </cell>
          <cell r="N32">
            <v>1740.1899999999998</v>
          </cell>
          <cell r="O32">
            <v>759.81000000000017</v>
          </cell>
          <cell r="P32">
            <v>2000</v>
          </cell>
          <cell r="Q32">
            <v>-500</v>
          </cell>
        </row>
        <row r="33">
          <cell r="H33" t="str">
            <v>Utilities</v>
          </cell>
          <cell r="I33">
            <v>4500</v>
          </cell>
          <cell r="J33">
            <v>4781.3500000000004</v>
          </cell>
          <cell r="K33">
            <v>4500</v>
          </cell>
          <cell r="L33">
            <v>2904.8599999999997</v>
          </cell>
          <cell r="M33">
            <v>0</v>
          </cell>
          <cell r="N33">
            <v>2904.8599999999997</v>
          </cell>
          <cell r="O33">
            <v>1595.1400000000003</v>
          </cell>
          <cell r="P33">
            <v>3000</v>
          </cell>
          <cell r="Q33">
            <v>-1500</v>
          </cell>
        </row>
        <row r="34">
          <cell r="H34" t="str">
            <v>Spare Code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H35" t="str">
            <v>Spare Code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H36" t="str">
            <v>Cemetery</v>
          </cell>
        </row>
        <row r="37">
          <cell r="H37" t="str">
            <v>Additional Maintenance</v>
          </cell>
          <cell r="I37">
            <v>2000</v>
          </cell>
          <cell r="J37">
            <v>0</v>
          </cell>
          <cell r="K37">
            <v>5000</v>
          </cell>
          <cell r="L37">
            <v>1529.75</v>
          </cell>
          <cell r="M37">
            <v>0</v>
          </cell>
          <cell r="N37">
            <v>1529.75</v>
          </cell>
          <cell r="O37">
            <v>3470.25</v>
          </cell>
          <cell r="P37">
            <v>3000</v>
          </cell>
          <cell r="Q37">
            <v>-2000</v>
          </cell>
        </row>
        <row r="38">
          <cell r="H38" t="str">
            <v>Spare Code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H39" t="str">
            <v>Spare Code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H40" t="str">
            <v>War Memorial</v>
          </cell>
        </row>
        <row r="41">
          <cell r="H41" t="str">
            <v>Renovation of Jubilee Corner</v>
          </cell>
          <cell r="I41">
            <v>0</v>
          </cell>
          <cell r="J41">
            <v>0</v>
          </cell>
          <cell r="K41">
            <v>25000</v>
          </cell>
          <cell r="L41">
            <v>16929.03</v>
          </cell>
          <cell r="M41">
            <v>0</v>
          </cell>
          <cell r="N41">
            <v>16929.03</v>
          </cell>
          <cell r="O41">
            <v>8070.9700000000012</v>
          </cell>
          <cell r="P41">
            <v>0</v>
          </cell>
          <cell r="Q41">
            <v>-25000</v>
          </cell>
        </row>
        <row r="42">
          <cell r="H42" t="str">
            <v>Spare Code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H43" t="str">
            <v>Reserves</v>
          </cell>
        </row>
        <row r="44">
          <cell r="H44" t="str">
            <v>Building Maintenance</v>
          </cell>
          <cell r="I44">
            <v>0</v>
          </cell>
          <cell r="J44">
            <v>0</v>
          </cell>
          <cell r="K44">
            <v>1000</v>
          </cell>
          <cell r="L44">
            <v>0</v>
          </cell>
          <cell r="M44">
            <v>0</v>
          </cell>
          <cell r="N44">
            <v>0</v>
          </cell>
          <cell r="O44">
            <v>1000</v>
          </cell>
          <cell r="P44">
            <v>500</v>
          </cell>
          <cell r="Q44">
            <v>-500</v>
          </cell>
        </row>
        <row r="45">
          <cell r="H45" t="str">
            <v>Business Contingency</v>
          </cell>
          <cell r="I45">
            <v>0</v>
          </cell>
          <cell r="J45">
            <v>0</v>
          </cell>
          <cell r="K45">
            <v>8000</v>
          </cell>
          <cell r="L45">
            <v>4250</v>
          </cell>
          <cell r="M45">
            <v>0</v>
          </cell>
          <cell r="N45">
            <v>4250</v>
          </cell>
          <cell r="O45">
            <v>3750</v>
          </cell>
          <cell r="P45">
            <v>6250</v>
          </cell>
          <cell r="Q45">
            <v>-1750</v>
          </cell>
        </row>
        <row r="46">
          <cell r="H46" t="str">
            <v>Emergency</v>
          </cell>
          <cell r="I46">
            <v>0</v>
          </cell>
          <cell r="J46">
            <v>0</v>
          </cell>
          <cell r="K46">
            <v>5000</v>
          </cell>
          <cell r="L46">
            <v>0</v>
          </cell>
          <cell r="M46">
            <v>0</v>
          </cell>
          <cell r="N46">
            <v>0</v>
          </cell>
          <cell r="O46">
            <v>5000</v>
          </cell>
          <cell r="P46">
            <v>1500</v>
          </cell>
          <cell r="Q46">
            <v>-3500</v>
          </cell>
        </row>
        <row r="47">
          <cell r="H47" t="str">
            <v>General Reserves</v>
          </cell>
          <cell r="I47">
            <v>0</v>
          </cell>
          <cell r="J47">
            <v>0</v>
          </cell>
          <cell r="K47">
            <v>10000</v>
          </cell>
          <cell r="L47">
            <v>0</v>
          </cell>
          <cell r="M47">
            <v>0</v>
          </cell>
          <cell r="N47">
            <v>0</v>
          </cell>
          <cell r="O47">
            <v>10000</v>
          </cell>
          <cell r="P47">
            <v>10000</v>
          </cell>
          <cell r="Q47">
            <v>0</v>
          </cell>
        </row>
        <row r="48">
          <cell r="H48" t="str">
            <v>Grounds Equipment</v>
          </cell>
          <cell r="I48">
            <v>0</v>
          </cell>
          <cell r="J48">
            <v>0</v>
          </cell>
          <cell r="K48">
            <v>8000</v>
          </cell>
          <cell r="L48">
            <v>7066.17</v>
          </cell>
          <cell r="M48">
            <v>0</v>
          </cell>
          <cell r="N48">
            <v>7066.17</v>
          </cell>
          <cell r="O48">
            <v>933.82999999999993</v>
          </cell>
          <cell r="P48">
            <v>7000</v>
          </cell>
          <cell r="Q48">
            <v>-1000</v>
          </cell>
        </row>
        <row r="49">
          <cell r="H49" t="str">
            <v>Legal</v>
          </cell>
          <cell r="I49">
            <v>0</v>
          </cell>
          <cell r="J49">
            <v>0</v>
          </cell>
          <cell r="K49">
            <v>17000</v>
          </cell>
          <cell r="L49">
            <v>0</v>
          </cell>
          <cell r="M49">
            <v>0</v>
          </cell>
          <cell r="N49">
            <v>0</v>
          </cell>
          <cell r="O49">
            <v>17000</v>
          </cell>
          <cell r="P49">
            <v>1000</v>
          </cell>
          <cell r="Q49">
            <v>-16000</v>
          </cell>
        </row>
        <row r="50">
          <cell r="H50" t="str">
            <v>Roundabout</v>
          </cell>
          <cell r="I50">
            <v>0</v>
          </cell>
          <cell r="J50">
            <v>0</v>
          </cell>
          <cell r="K50">
            <v>1000</v>
          </cell>
          <cell r="L50">
            <v>0</v>
          </cell>
          <cell r="M50">
            <v>0</v>
          </cell>
          <cell r="N50">
            <v>0</v>
          </cell>
          <cell r="O50">
            <v>1000</v>
          </cell>
          <cell r="P50">
            <v>0</v>
          </cell>
          <cell r="Q50">
            <v>-1000</v>
          </cell>
        </row>
        <row r="51">
          <cell r="H51" t="str">
            <v>Spare Code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H52" t="str">
            <v>Events</v>
          </cell>
        </row>
        <row r="53">
          <cell r="H53" t="str">
            <v>Annual</v>
          </cell>
          <cell r="I53">
            <v>3000</v>
          </cell>
          <cell r="J53">
            <v>689.6</v>
          </cell>
          <cell r="K53">
            <v>3000</v>
          </cell>
          <cell r="L53">
            <v>3497.0900000000006</v>
          </cell>
          <cell r="M53">
            <v>0</v>
          </cell>
          <cell r="N53">
            <v>3497.0900000000006</v>
          </cell>
          <cell r="O53">
            <v>-497.0900000000006</v>
          </cell>
          <cell r="P53">
            <v>1000</v>
          </cell>
          <cell r="Q53">
            <v>-2000</v>
          </cell>
        </row>
        <row r="54">
          <cell r="H54" t="str">
            <v>Spare Code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H55" t="str">
            <v>Spare Code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H56" t="str">
            <v>Subscriptions</v>
          </cell>
        </row>
        <row r="57">
          <cell r="H57" t="str">
            <v>CHALC</v>
          </cell>
          <cell r="I57">
            <v>2000</v>
          </cell>
          <cell r="J57">
            <v>1749.87</v>
          </cell>
          <cell r="K57">
            <v>1700</v>
          </cell>
          <cell r="L57">
            <v>0</v>
          </cell>
          <cell r="M57">
            <v>0</v>
          </cell>
          <cell r="N57">
            <v>0</v>
          </cell>
          <cell r="O57">
            <v>1700</v>
          </cell>
          <cell r="P57">
            <v>1700</v>
          </cell>
          <cell r="Q57">
            <v>0</v>
          </cell>
        </row>
        <row r="58">
          <cell r="H58" t="str">
            <v>Amazon</v>
          </cell>
          <cell r="I58">
            <v>0</v>
          </cell>
          <cell r="J58">
            <v>0</v>
          </cell>
          <cell r="K58">
            <v>95</v>
          </cell>
          <cell r="L58">
            <v>95</v>
          </cell>
          <cell r="M58">
            <v>0</v>
          </cell>
          <cell r="N58">
            <v>95</v>
          </cell>
          <cell r="O58">
            <v>0</v>
          </cell>
          <cell r="P58">
            <v>95</v>
          </cell>
          <cell r="Q58">
            <v>0</v>
          </cell>
        </row>
        <row r="59">
          <cell r="H59" t="str">
            <v>Google Play</v>
          </cell>
          <cell r="I59">
            <v>0</v>
          </cell>
          <cell r="J59">
            <v>0</v>
          </cell>
          <cell r="K59">
            <v>0</v>
          </cell>
          <cell r="L59">
            <v>36.659999999999997</v>
          </cell>
          <cell r="M59">
            <v>0</v>
          </cell>
          <cell r="N59">
            <v>36.659999999999997</v>
          </cell>
          <cell r="O59">
            <v>-36.659999999999997</v>
          </cell>
          <cell r="P59">
            <v>36.99</v>
          </cell>
          <cell r="Q59">
            <v>36.99</v>
          </cell>
        </row>
        <row r="60">
          <cell r="H60" t="str">
            <v>S137</v>
          </cell>
        </row>
        <row r="61">
          <cell r="H61" t="str">
            <v>Grants</v>
          </cell>
          <cell r="I61">
            <v>3000</v>
          </cell>
          <cell r="J61">
            <v>1200</v>
          </cell>
          <cell r="K61">
            <v>3000</v>
          </cell>
          <cell r="L61">
            <v>3155.6400000000003</v>
          </cell>
          <cell r="M61">
            <v>0</v>
          </cell>
          <cell r="N61">
            <v>3155.6400000000003</v>
          </cell>
          <cell r="O61">
            <v>-155.64000000000033</v>
          </cell>
          <cell r="P61">
            <v>3000</v>
          </cell>
          <cell r="Q61">
            <v>0</v>
          </cell>
        </row>
        <row r="62">
          <cell r="H62" t="str">
            <v>Spare Code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H63" t="str">
            <v>Spare Code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A23D-6BE6-42AB-BFC9-44699C47553C}">
  <dimension ref="A1:F106"/>
  <sheetViews>
    <sheetView tabSelected="1" workbookViewId="0">
      <selection activeCell="G98" sqref="G98:G99"/>
    </sheetView>
  </sheetViews>
  <sheetFormatPr defaultColWidth="8.81640625" defaultRowHeight="13" x14ac:dyDescent="0.35"/>
  <cols>
    <col min="1" max="1" width="2.1796875" style="10" customWidth="1"/>
    <col min="2" max="2" width="35.81640625" style="10" bestFit="1" customWidth="1"/>
    <col min="3" max="4" width="2.1796875" style="10" customWidth="1"/>
    <col min="5" max="5" width="10.453125" style="10" bestFit="1" customWidth="1"/>
    <col min="6" max="6" width="10.1796875" style="6" bestFit="1" customWidth="1"/>
    <col min="7" max="52" width="10.81640625" style="10" bestFit="1" customWidth="1"/>
    <col min="53" max="53" width="7" style="10" bestFit="1" customWidth="1"/>
    <col min="54" max="54" width="10.81640625" style="10" bestFit="1" customWidth="1"/>
    <col min="55" max="16384" width="8.81640625" style="10"/>
  </cols>
  <sheetData>
    <row r="1" spans="1:6" s="3" customFormat="1" x14ac:dyDescent="0.35">
      <c r="A1" s="1"/>
      <c r="B1" s="2" t="str">
        <f>[1]SETUP!C4&amp;" Parish Council"</f>
        <v>Barnton Parish Council</v>
      </c>
      <c r="C1" s="1"/>
      <c r="D1" s="1"/>
      <c r="E1" s="2"/>
    </row>
    <row r="2" spans="1:6" s="3" customFormat="1" x14ac:dyDescent="0.35">
      <c r="A2" s="1"/>
      <c r="B2" s="2" t="s">
        <v>0</v>
      </c>
      <c r="C2" s="1"/>
      <c r="D2" s="1"/>
      <c r="E2" s="2"/>
    </row>
    <row r="3" spans="1:6" s="6" customFormat="1" x14ac:dyDescent="0.3">
      <c r="A3" s="4"/>
      <c r="B3" s="5"/>
      <c r="C3" s="4"/>
      <c r="D3" s="4"/>
    </row>
    <row r="4" spans="1:6" s="6" customFormat="1" ht="14.15" hidden="1" customHeight="1" x14ac:dyDescent="0.3">
      <c r="A4" s="4"/>
      <c r="B4" s="7" t="s">
        <v>1</v>
      </c>
      <c r="C4" s="4"/>
      <c r="D4" s="4"/>
      <c r="E4" s="7" t="s">
        <v>1</v>
      </c>
    </row>
    <row r="5" spans="1:6" x14ac:dyDescent="0.35">
      <c r="A5" s="8"/>
      <c r="B5" s="9" t="s">
        <v>2</v>
      </c>
      <c r="C5" s="8"/>
      <c r="D5" s="8"/>
      <c r="E5" s="27" t="str">
        <f>[1]SETUP!C14</f>
        <v>2026-27</v>
      </c>
      <c r="F5" s="10"/>
    </row>
    <row r="6" spans="1:6" x14ac:dyDescent="0.35">
      <c r="B6" s="9"/>
      <c r="E6" s="11" t="s">
        <v>3</v>
      </c>
      <c r="F6" s="10"/>
    </row>
    <row r="7" spans="1:6" x14ac:dyDescent="0.35">
      <c r="B7" s="12" t="str">
        <f>[1]SETUP!S4</f>
        <v>Allotments</v>
      </c>
      <c r="D7" s="14"/>
      <c r="E7" s="13">
        <f>VLOOKUP($B7,[1]SETUP!$S:$AB,9,FALSE)</f>
        <v>1235</v>
      </c>
      <c r="F7" s="10"/>
    </row>
    <row r="8" spans="1:6" x14ac:dyDescent="0.35">
      <c r="B8" s="12" t="str">
        <f>[1]SETUP!S5</f>
        <v>Burial Fees</v>
      </c>
      <c r="D8" s="14"/>
      <c r="E8" s="13">
        <v>30000</v>
      </c>
      <c r="F8" s="10"/>
    </row>
    <row r="9" spans="1:6" x14ac:dyDescent="0.35">
      <c r="B9" s="12" t="str">
        <f>[1]SETUP!S6</f>
        <v>CW&amp;CC</v>
      </c>
      <c r="D9" s="14"/>
      <c r="E9" s="13">
        <f>[1]SETUP!AA6</f>
        <v>1000</v>
      </c>
      <c r="F9" s="10"/>
    </row>
    <row r="10" spans="1:6" x14ac:dyDescent="0.35">
      <c r="B10" s="12" t="str">
        <f>[1]SETUP!S7</f>
        <v>Interest</v>
      </c>
      <c r="D10" s="14"/>
      <c r="E10" s="13">
        <f>VLOOKUP($B10,[1]SETUP!$S:$AB,9,FALSE)</f>
        <v>1300</v>
      </c>
      <c r="F10" s="10"/>
    </row>
    <row r="11" spans="1:6" x14ac:dyDescent="0.35">
      <c r="B11" s="12" t="str">
        <f>[1]SETUP!S8</f>
        <v>Misc</v>
      </c>
      <c r="D11" s="14"/>
      <c r="E11" s="13">
        <v>3000</v>
      </c>
      <c r="F11" s="10"/>
    </row>
    <row r="12" spans="1:6" x14ac:dyDescent="0.35">
      <c r="B12" s="12" t="str">
        <f>[1]SETUP!S9</f>
        <v>Precept</v>
      </c>
      <c r="D12" s="14"/>
      <c r="E12" s="13">
        <f>VLOOKUP($B12,[1]SETUP!$S:$AB,9,FALSE)</f>
        <v>0</v>
      </c>
      <c r="F12" s="10"/>
    </row>
    <row r="13" spans="1:6" x14ac:dyDescent="0.35">
      <c r="B13" s="12" t="str">
        <f>[1]SETUP!S10</f>
        <v>Room Hire</v>
      </c>
      <c r="D13" s="14"/>
      <c r="E13" s="13">
        <f>VLOOKUP($B13,[1]SETUP!$S:$AB,9,FALSE)</f>
        <v>0</v>
      </c>
      <c r="F13" s="10"/>
    </row>
    <row r="14" spans="1:6" x14ac:dyDescent="0.35">
      <c r="B14" s="12" t="str">
        <f>[1]SETUP!S11</f>
        <v>VAT Recovered</v>
      </c>
      <c r="D14" s="14"/>
      <c r="E14" s="13">
        <f>[1]SETUP!AA11</f>
        <v>8000</v>
      </c>
      <c r="F14" s="10"/>
    </row>
    <row r="15" spans="1:6" x14ac:dyDescent="0.35">
      <c r="B15" s="12" t="str">
        <f>[1]SETUP!S12</f>
        <v>Spare Code</v>
      </c>
      <c r="D15" s="14"/>
      <c r="E15" s="13">
        <f>VLOOKUP($B15,[1]SETUP!$S:$AB,9,FALSE)</f>
        <v>0</v>
      </c>
      <c r="F15" s="10"/>
    </row>
    <row r="16" spans="1:6" x14ac:dyDescent="0.35">
      <c r="B16" s="12" t="str">
        <f>[1]SETUP!S13</f>
        <v>Spare Code</v>
      </c>
      <c r="D16" s="14"/>
      <c r="E16" s="13">
        <f>VLOOKUP($B16,[1]SETUP!$S:$AB,9,FALSE)</f>
        <v>0</v>
      </c>
      <c r="F16" s="10"/>
    </row>
    <row r="17" spans="1:6" x14ac:dyDescent="0.35">
      <c r="B17" s="12" t="str">
        <f>[1]SETUP!S14</f>
        <v>Spare Code</v>
      </c>
      <c r="D17" s="14"/>
      <c r="E17" s="13">
        <f>VLOOKUP($B17,[1]SETUP!$S:$AB,9,FALSE)</f>
        <v>0</v>
      </c>
      <c r="F17" s="10"/>
    </row>
    <row r="18" spans="1:6" x14ac:dyDescent="0.35">
      <c r="B18" s="12" t="str">
        <f>[1]SETUP!S15</f>
        <v>Spare Code</v>
      </c>
      <c r="D18" s="14"/>
      <c r="E18" s="13">
        <f>VLOOKUP($B18,[1]SETUP!$S:$AB,9,FALSE)</f>
        <v>0</v>
      </c>
      <c r="F18" s="10"/>
    </row>
    <row r="19" spans="1:6" x14ac:dyDescent="0.35">
      <c r="B19" s="12" t="str">
        <f>[1]SETUP!S16</f>
        <v>Spare Code</v>
      </c>
      <c r="D19" s="14"/>
      <c r="E19" s="13">
        <f>VLOOKUP($B19,[1]SETUP!$S:$AB,9,FALSE)</f>
        <v>0</v>
      </c>
      <c r="F19" s="10"/>
    </row>
    <row r="20" spans="1:6" x14ac:dyDescent="0.35">
      <c r="B20" s="12" t="str">
        <f>[1]SETUP!S17</f>
        <v>Spare Code</v>
      </c>
      <c r="D20" s="14"/>
      <c r="E20" s="13">
        <f>VLOOKUP($B20,[1]SETUP!$S:$AB,9,FALSE)</f>
        <v>0</v>
      </c>
      <c r="F20" s="10"/>
    </row>
    <row r="21" spans="1:6" x14ac:dyDescent="0.35">
      <c r="B21" s="12" t="str">
        <f>[1]SETUP!S18</f>
        <v>Spare Code</v>
      </c>
      <c r="D21" s="14"/>
      <c r="E21" s="13">
        <f>VLOOKUP($B21,[1]SETUP!$S:$AB,9,FALSE)</f>
        <v>0</v>
      </c>
      <c r="F21" s="10"/>
    </row>
    <row r="22" spans="1:6" x14ac:dyDescent="0.35">
      <c r="B22" s="15" t="str">
        <f>"Total "&amp;B5</f>
        <v>Total Income</v>
      </c>
      <c r="D22" s="14"/>
      <c r="E22" s="16">
        <f t="shared" ref="E22" si="0">SUM(E7:E21)</f>
        <v>44535</v>
      </c>
      <c r="F22" s="10"/>
    </row>
    <row r="23" spans="1:6" x14ac:dyDescent="0.35">
      <c r="D23" s="14"/>
    </row>
    <row r="25" spans="1:6" x14ac:dyDescent="0.35">
      <c r="A25" s="8"/>
      <c r="B25" s="9" t="s">
        <v>4</v>
      </c>
      <c r="C25" s="8"/>
      <c r="D25" s="8"/>
      <c r="E25" s="27" t="str">
        <f>[1]SETUP!C14</f>
        <v>2026-27</v>
      </c>
      <c r="F25" s="10"/>
    </row>
    <row r="26" spans="1:6" x14ac:dyDescent="0.35">
      <c r="B26" s="9"/>
      <c r="E26" s="11" t="s">
        <v>3</v>
      </c>
      <c r="F26" s="10"/>
    </row>
    <row r="27" spans="1:6" x14ac:dyDescent="0.35">
      <c r="B27" s="17" t="str">
        <f>[1]SETUP!H4</f>
        <v>Administration</v>
      </c>
      <c r="D27" s="14"/>
      <c r="E27" s="18"/>
    </row>
    <row r="28" spans="1:6" x14ac:dyDescent="0.35">
      <c r="B28" s="19" t="str">
        <f>[1]SETUP!H5</f>
        <v>Clerk Salary (net)</v>
      </c>
      <c r="D28" s="14"/>
      <c r="E28" s="20">
        <f>VLOOKUP($B28,[1]SETUP!$H:$Q,9,FALSE)</f>
        <v>33000</v>
      </c>
    </row>
    <row r="29" spans="1:6" x14ac:dyDescent="0.35">
      <c r="B29" s="19" t="str">
        <f>[1]SETUP!H6</f>
        <v>Assistant Clerk Salary (net)</v>
      </c>
      <c r="D29" s="14"/>
      <c r="E29" s="20">
        <f>VLOOKUP($B29,[1]SETUP!$H:$Q,9,FALSE)</f>
        <v>16000</v>
      </c>
    </row>
    <row r="30" spans="1:6" x14ac:dyDescent="0.35">
      <c r="B30" s="19" t="str">
        <f>[1]SETUP!H7</f>
        <v>Park Warden Salary (net)</v>
      </c>
      <c r="D30" s="14"/>
      <c r="E30" s="20">
        <f>VLOOKUP($B30,[1]SETUP!$H:$Q,9,FALSE)</f>
        <v>7400</v>
      </c>
    </row>
    <row r="31" spans="1:6" x14ac:dyDescent="0.35">
      <c r="B31" s="19" t="str">
        <f>[1]SETUP!H8</f>
        <v>Village Orderly Salary (net)</v>
      </c>
      <c r="D31" s="14"/>
      <c r="E31" s="20">
        <f>VLOOKUP($B31,[1]SETUP!$H:$Q,9,FALSE)</f>
        <v>6400</v>
      </c>
    </row>
    <row r="32" spans="1:6" x14ac:dyDescent="0.35">
      <c r="B32" s="19" t="str">
        <f>[1]SETUP!H9</f>
        <v>LGA Pension</v>
      </c>
      <c r="D32" s="14"/>
      <c r="E32" s="20">
        <f>VLOOKUP($B32,[1]SETUP!$H:$Q,9,FALSE)</f>
        <v>18500</v>
      </c>
    </row>
    <row r="33" spans="2:6" x14ac:dyDescent="0.35">
      <c r="B33" s="19" t="str">
        <f>[1]SETUP!H10</f>
        <v>PAYE/NI</v>
      </c>
      <c r="D33" s="14"/>
      <c r="E33" s="20">
        <f>VLOOKUP($B33,[1]SETUP!$H:$Q,9,FALSE)</f>
        <v>15000</v>
      </c>
    </row>
    <row r="34" spans="2:6" x14ac:dyDescent="0.35">
      <c r="B34" s="19" t="str">
        <f>[1]SETUP!H11</f>
        <v>Payroll services</v>
      </c>
      <c r="D34" s="14"/>
      <c r="E34" s="20">
        <f>VLOOKUP($B34,[1]SETUP!$H:$Q,9,FALSE)</f>
        <v>366</v>
      </c>
    </row>
    <row r="35" spans="2:6" x14ac:dyDescent="0.35">
      <c r="B35" s="19" t="str">
        <f>[1]SETUP!H12</f>
        <v>Training &amp; Development</v>
      </c>
      <c r="D35" s="14"/>
      <c r="E35" s="20">
        <f>VLOOKUP($B35,[1]SETUP!$H:$Q,9,FALSE)</f>
        <v>500</v>
      </c>
    </row>
    <row r="36" spans="2:6" x14ac:dyDescent="0.35">
      <c r="B36" s="19" t="str">
        <f>[1]SETUP!H13</f>
        <v>IT</v>
      </c>
      <c r="D36" s="14"/>
      <c r="E36" s="20">
        <f>VLOOKUP($B36,[1]SETUP!$H:$Q,9,FALSE)</f>
        <v>500</v>
      </c>
    </row>
    <row r="37" spans="2:6" x14ac:dyDescent="0.35">
      <c r="B37" s="19" t="str">
        <f>[1]SETUP!H14</f>
        <v>Office equipment</v>
      </c>
      <c r="D37" s="14"/>
      <c r="E37" s="20">
        <f>VLOOKUP($B37,[1]SETUP!$H:$Q,9,FALSE)</f>
        <v>4000</v>
      </c>
    </row>
    <row r="38" spans="2:6" x14ac:dyDescent="0.35">
      <c r="B38" s="19" t="str">
        <f>[1]SETUP!H15</f>
        <v>Travel/Expenses (staff)</v>
      </c>
      <c r="D38" s="14"/>
      <c r="E38" s="20">
        <f>VLOOKUP($B38,[1]SETUP!$H:$Q,9,FALSE)</f>
        <v>700</v>
      </c>
    </row>
    <row r="39" spans="2:6" x14ac:dyDescent="0.35">
      <c r="B39" s="19" t="str">
        <f>[1]SETUP!H16</f>
        <v>Bid writing</v>
      </c>
      <c r="D39" s="14"/>
      <c r="E39" s="20">
        <f>VLOOKUP($B39,[1]SETUP!$H:$Q,9,FALSE)</f>
        <v>0</v>
      </c>
    </row>
    <row r="40" spans="2:6" x14ac:dyDescent="0.35">
      <c r="B40" s="19" t="str">
        <f>[1]SETUP!H17</f>
        <v>Newsletter</v>
      </c>
      <c r="D40" s="14"/>
      <c r="E40" s="20">
        <f>VLOOKUP($B40,[1]SETUP!$H:$Q,9,FALSE)</f>
        <v>1500</v>
      </c>
    </row>
    <row r="41" spans="2:6" x14ac:dyDescent="0.35">
      <c r="B41" s="19" t="str">
        <f>[1]SETUP!H18</f>
        <v>Spare Code</v>
      </c>
      <c r="D41" s="14"/>
      <c r="E41" s="20">
        <v>0</v>
      </c>
    </row>
    <row r="42" spans="2:6" x14ac:dyDescent="0.35">
      <c r="B42" s="19" t="str">
        <f>[1]SETUP!H19</f>
        <v>Spare Code</v>
      </c>
      <c r="D42" s="14"/>
      <c r="E42" s="20">
        <v>0</v>
      </c>
    </row>
    <row r="43" spans="2:6" x14ac:dyDescent="0.35">
      <c r="B43" s="21" t="str">
        <f>"Total "&amp;B27</f>
        <v>Total Administration</v>
      </c>
      <c r="D43" s="14"/>
      <c r="E43" s="22">
        <f t="shared" ref="E43" si="1">SUM(E28:E42)</f>
        <v>103866</v>
      </c>
    </row>
    <row r="44" spans="2:6" x14ac:dyDescent="0.35">
      <c r="F44" s="10"/>
    </row>
    <row r="45" spans="2:6" x14ac:dyDescent="0.35">
      <c r="B45" s="17" t="str">
        <f>[1]SETUP!H20</f>
        <v>Governance</v>
      </c>
      <c r="D45" s="14"/>
      <c r="E45" s="18"/>
    </row>
    <row r="46" spans="2:6" x14ac:dyDescent="0.35">
      <c r="B46" s="19" t="str">
        <f>[1]SETUP!H21</f>
        <v>Insurance</v>
      </c>
      <c r="D46" s="14"/>
      <c r="E46" s="20">
        <f>VLOOKUP($B46,[1]SETUP!$H:$Q,9,FALSE)</f>
        <v>2500</v>
      </c>
    </row>
    <row r="47" spans="2:6" x14ac:dyDescent="0.35">
      <c r="B47" s="19" t="str">
        <f>[1]SETUP!H22</f>
        <v>Bank Charges</v>
      </c>
      <c r="D47" s="14"/>
      <c r="E47" s="20">
        <f>VLOOKUP($B47,[1]SETUP!$H:$Q,9,FALSE)</f>
        <v>300</v>
      </c>
    </row>
    <row r="48" spans="2:6" x14ac:dyDescent="0.35">
      <c r="B48" s="19" t="str">
        <f>[1]SETUP!H23</f>
        <v>Audit Fees</v>
      </c>
      <c r="D48" s="14"/>
      <c r="E48" s="20">
        <f>VLOOKUP($B48,[1]SETUP!$H:$Q,9,FALSE)</f>
        <v>1500</v>
      </c>
    </row>
    <row r="49" spans="2:6" x14ac:dyDescent="0.35">
      <c r="B49" s="19" t="str">
        <f>[1]SETUP!H24</f>
        <v>Chairman's Allowance</v>
      </c>
      <c r="D49" s="14"/>
      <c r="E49" s="20">
        <f>VLOOKUP($B49,[1]SETUP!$H:$Q,9,FALSE)</f>
        <v>300</v>
      </c>
    </row>
    <row r="50" spans="2:6" x14ac:dyDescent="0.35">
      <c r="B50" s="19" t="str">
        <f>[1]SETUP!H25</f>
        <v>Elections</v>
      </c>
      <c r="D50" s="14"/>
      <c r="E50" s="20">
        <f>VLOOKUP($B50,[1]SETUP!$H:$Q,9,FALSE)</f>
        <v>11600</v>
      </c>
    </row>
    <row r="51" spans="2:6" x14ac:dyDescent="0.35">
      <c r="B51" s="19" t="str">
        <f>[1]SETUP!H26</f>
        <v>Spare Code</v>
      </c>
      <c r="D51" s="14"/>
      <c r="E51" s="20">
        <v>0</v>
      </c>
    </row>
    <row r="52" spans="2:6" x14ac:dyDescent="0.35">
      <c r="B52" s="19" t="str">
        <f>[1]SETUP!H27</f>
        <v>Spare Code</v>
      </c>
      <c r="D52" s="14"/>
      <c r="E52" s="20">
        <v>0</v>
      </c>
    </row>
    <row r="53" spans="2:6" x14ac:dyDescent="0.35">
      <c r="B53" s="21" t="str">
        <f>"Total "&amp;B45</f>
        <v>Total Governance</v>
      </c>
      <c r="D53" s="14"/>
      <c r="E53" s="22">
        <f t="shared" ref="E53" si="2">SUM(E46:E52)</f>
        <v>16200</v>
      </c>
    </row>
    <row r="54" spans="2:6" x14ac:dyDescent="0.35">
      <c r="F54" s="10"/>
    </row>
    <row r="55" spans="2:6" x14ac:dyDescent="0.35">
      <c r="B55" s="17" t="str">
        <f>[1]SETUP!H28</f>
        <v>Maintenance</v>
      </c>
      <c r="D55" s="14"/>
      <c r="E55" s="18"/>
    </row>
    <row r="56" spans="2:6" x14ac:dyDescent="0.35">
      <c r="B56" s="19" t="str">
        <f>[1]SETUP!H29</f>
        <v>Parks Maintenance &amp; Cemetery Grounds</v>
      </c>
      <c r="D56" s="14"/>
      <c r="E56" s="20">
        <f>VLOOKUP($B56,[1]SETUP!$H:$Q,9,FALSE)</f>
        <v>37000</v>
      </c>
    </row>
    <row r="57" spans="2:6" x14ac:dyDescent="0.35">
      <c r="B57" s="19" t="str">
        <f>[1]SETUP!H30</f>
        <v>Play Equipment</v>
      </c>
      <c r="D57" s="14"/>
      <c r="E57" s="20">
        <f>VLOOKUP($B57,[1]SETUP!$H:$Q,9,FALSE)</f>
        <v>2000</v>
      </c>
    </row>
    <row r="58" spans="2:6" x14ac:dyDescent="0.35">
      <c r="B58" s="19" t="str">
        <f>[1]SETUP!H31</f>
        <v>Play Area Inspections</v>
      </c>
      <c r="D58" s="14"/>
      <c r="E58" s="20">
        <f>VLOOKUP($B58,[1]SETUP!$H:$Q,9,FALSE)</f>
        <v>1100</v>
      </c>
    </row>
    <row r="59" spans="2:6" x14ac:dyDescent="0.35">
      <c r="B59" s="19" t="str">
        <f>[1]SETUP!H32</f>
        <v>Waste Disposal</v>
      </c>
      <c r="D59" s="14"/>
      <c r="E59" s="20">
        <f>VLOOKUP($B59,[1]SETUP!$H:$Q,9,FALSE)</f>
        <v>2000</v>
      </c>
    </row>
    <row r="60" spans="2:6" x14ac:dyDescent="0.35">
      <c r="B60" s="19" t="str">
        <f>[1]SETUP!H33</f>
        <v>Utilities</v>
      </c>
      <c r="D60" s="14"/>
      <c r="E60" s="20">
        <f>VLOOKUP($B60,[1]SETUP!$H:$Q,9,FALSE)</f>
        <v>3000</v>
      </c>
    </row>
    <row r="61" spans="2:6" x14ac:dyDescent="0.35">
      <c r="B61" s="19" t="str">
        <f>[1]SETUP!H34</f>
        <v>Spare Code</v>
      </c>
      <c r="D61" s="14"/>
      <c r="E61" s="20">
        <v>0</v>
      </c>
    </row>
    <row r="62" spans="2:6" x14ac:dyDescent="0.35">
      <c r="B62" s="19" t="str">
        <f>[1]SETUP!H35</f>
        <v>Spare Code</v>
      </c>
      <c r="D62" s="14"/>
      <c r="E62" s="20">
        <v>0</v>
      </c>
    </row>
    <row r="63" spans="2:6" x14ac:dyDescent="0.35">
      <c r="B63" s="21" t="str">
        <f>"Total "&amp;B55</f>
        <v>Total Maintenance</v>
      </c>
      <c r="D63" s="14"/>
      <c r="E63" s="22">
        <f t="shared" ref="E63" si="3">SUM(E56:E62)</f>
        <v>45100</v>
      </c>
    </row>
    <row r="64" spans="2:6" x14ac:dyDescent="0.35">
      <c r="F64" s="10"/>
    </row>
    <row r="65" spans="2:5" x14ac:dyDescent="0.35">
      <c r="B65" s="17" t="str">
        <f>[1]SETUP!H36</f>
        <v>Cemetery</v>
      </c>
      <c r="D65" s="14"/>
      <c r="E65" s="18"/>
    </row>
    <row r="66" spans="2:5" x14ac:dyDescent="0.35">
      <c r="B66" s="19" t="str">
        <f>[1]SETUP!H37</f>
        <v>Additional Maintenance</v>
      </c>
      <c r="D66" s="14"/>
      <c r="E66" s="20">
        <f>VLOOKUP($B66,[1]SETUP!$H:$Q,9,FALSE)</f>
        <v>3000</v>
      </c>
    </row>
    <row r="67" spans="2:5" x14ac:dyDescent="0.35">
      <c r="B67" s="19" t="str">
        <f>[1]SETUP!H38</f>
        <v>Spare Code</v>
      </c>
      <c r="D67" s="14"/>
      <c r="E67" s="20">
        <v>0</v>
      </c>
    </row>
    <row r="68" spans="2:5" x14ac:dyDescent="0.35">
      <c r="B68" s="19" t="str">
        <f>[1]SETUP!H39</f>
        <v>Spare Code</v>
      </c>
      <c r="D68" s="14"/>
      <c r="E68" s="20">
        <v>0</v>
      </c>
    </row>
    <row r="69" spans="2:5" x14ac:dyDescent="0.35">
      <c r="B69" s="21" t="str">
        <f>"Total "&amp;B65</f>
        <v>Total Cemetery</v>
      </c>
      <c r="D69" s="14"/>
      <c r="E69" s="22">
        <f t="shared" ref="E69" si="4">SUM(E66:E68)</f>
        <v>3000</v>
      </c>
    </row>
    <row r="70" spans="2:5" x14ac:dyDescent="0.35">
      <c r="B70" s="23"/>
      <c r="D70" s="14"/>
      <c r="E70" s="24"/>
    </row>
    <row r="71" spans="2:5" x14ac:dyDescent="0.35">
      <c r="B71" s="17" t="str">
        <f>[1]SETUP!H40</f>
        <v>War Memorial</v>
      </c>
      <c r="D71" s="14"/>
      <c r="E71" s="18"/>
    </row>
    <row r="72" spans="2:5" x14ac:dyDescent="0.35">
      <c r="B72" s="19" t="str">
        <f>[1]SETUP!H41</f>
        <v>Renovation of Jubilee Corner</v>
      </c>
      <c r="D72" s="14"/>
      <c r="E72" s="20">
        <f>VLOOKUP($B72,[1]SETUP!$H:$Q,9,FALSE)</f>
        <v>0</v>
      </c>
    </row>
    <row r="73" spans="2:5" x14ac:dyDescent="0.35">
      <c r="B73" s="19" t="str">
        <f>[1]SETUP!H42</f>
        <v>Spare Code</v>
      </c>
      <c r="D73" s="14"/>
      <c r="E73" s="20">
        <v>0</v>
      </c>
    </row>
    <row r="74" spans="2:5" x14ac:dyDescent="0.35">
      <c r="B74" s="21" t="str">
        <f>"Total "&amp;B71</f>
        <v>Total War Memorial</v>
      </c>
      <c r="D74" s="20"/>
      <c r="E74" s="22">
        <f t="shared" ref="E74" si="5">SUM(E71:E73)</f>
        <v>0</v>
      </c>
    </row>
    <row r="75" spans="2:5" x14ac:dyDescent="0.35">
      <c r="B75" s="23"/>
      <c r="D75" s="14"/>
      <c r="E75" s="24"/>
    </row>
    <row r="76" spans="2:5" x14ac:dyDescent="0.35">
      <c r="B76" s="17" t="str">
        <f>[1]SETUP!H43</f>
        <v>Reserves</v>
      </c>
      <c r="D76" s="14"/>
      <c r="E76" s="18"/>
    </row>
    <row r="77" spans="2:5" x14ac:dyDescent="0.35">
      <c r="B77" s="19" t="str">
        <f>[1]SETUP!H44</f>
        <v>Building Maintenance</v>
      </c>
      <c r="D77" s="14"/>
      <c r="E77" s="20">
        <f>VLOOKUP($B77,[1]SETUP!$H:$Q,9,FALSE)</f>
        <v>500</v>
      </c>
    </row>
    <row r="78" spans="2:5" x14ac:dyDescent="0.35">
      <c r="B78" s="19" t="str">
        <f>[1]SETUP!H45</f>
        <v>Business Contingency</v>
      </c>
      <c r="D78" s="14"/>
      <c r="E78" s="20">
        <f>VLOOKUP($B78,[1]SETUP!$H:$Q,9,FALSE)</f>
        <v>6250</v>
      </c>
    </row>
    <row r="79" spans="2:5" x14ac:dyDescent="0.35">
      <c r="B79" s="19" t="str">
        <f>[1]SETUP!H46</f>
        <v>Emergency</v>
      </c>
      <c r="D79" s="14"/>
      <c r="E79" s="20">
        <f>VLOOKUP($B79,[1]SETUP!$H:$Q,9,FALSE)</f>
        <v>1500</v>
      </c>
    </row>
    <row r="80" spans="2:5" x14ac:dyDescent="0.35">
      <c r="B80" s="19" t="str">
        <f>[1]SETUP!H47</f>
        <v>General Reserves</v>
      </c>
      <c r="D80" s="14"/>
      <c r="E80" s="20">
        <f>VLOOKUP($B80,[1]SETUP!$H:$Q,9,FALSE)</f>
        <v>10000</v>
      </c>
    </row>
    <row r="81" spans="2:6" x14ac:dyDescent="0.35">
      <c r="B81" s="19" t="str">
        <f>[1]SETUP!H48</f>
        <v>Grounds Equipment</v>
      </c>
      <c r="D81" s="14"/>
      <c r="E81" s="20">
        <f>VLOOKUP($B81,[1]SETUP!$H:$Q,9,FALSE)</f>
        <v>7000</v>
      </c>
    </row>
    <row r="82" spans="2:6" x14ac:dyDescent="0.35">
      <c r="B82" s="19" t="str">
        <f>[1]SETUP!H49</f>
        <v>Legal</v>
      </c>
      <c r="D82" s="14"/>
      <c r="E82" s="20">
        <f>VLOOKUP($B82,[1]SETUP!$H:$Q,9,FALSE)</f>
        <v>1000</v>
      </c>
    </row>
    <row r="83" spans="2:6" x14ac:dyDescent="0.35">
      <c r="B83" s="19" t="str">
        <f>[1]SETUP!H50</f>
        <v>Roundabout</v>
      </c>
      <c r="D83" s="14"/>
      <c r="E83" s="20">
        <f>VLOOKUP($B83,[1]SETUP!$H:$Q,9,FALSE)</f>
        <v>0</v>
      </c>
    </row>
    <row r="84" spans="2:6" x14ac:dyDescent="0.35">
      <c r="B84" s="19" t="str">
        <f>[1]SETUP!H51</f>
        <v>Spare Code</v>
      </c>
      <c r="D84" s="14"/>
      <c r="E84" s="20">
        <f>VLOOKUP($B84,[1]SETUP!$H:$Q,9,FALSE)</f>
        <v>0</v>
      </c>
    </row>
    <row r="85" spans="2:6" x14ac:dyDescent="0.35">
      <c r="B85" s="21" t="str">
        <f>"Total "&amp;B76</f>
        <v>Total Reserves</v>
      </c>
      <c r="D85" s="25"/>
      <c r="E85" s="22">
        <f t="shared" ref="E85" si="6">SUM(E77:E83)</f>
        <v>26250</v>
      </c>
    </row>
    <row r="86" spans="2:6" x14ac:dyDescent="0.35">
      <c r="D86" s="14"/>
      <c r="F86" s="10"/>
    </row>
    <row r="87" spans="2:6" x14ac:dyDescent="0.35">
      <c r="B87" s="17" t="str">
        <f>[1]SETUP!H52</f>
        <v>Events</v>
      </c>
      <c r="D87" s="14"/>
      <c r="E87" s="18"/>
    </row>
    <row r="88" spans="2:6" x14ac:dyDescent="0.35">
      <c r="B88" s="19" t="str">
        <f>[1]SETUP!H53</f>
        <v>Annual</v>
      </c>
      <c r="D88" s="14"/>
      <c r="E88" s="20">
        <f>VLOOKUP($B88,[1]SETUP!$H:$Q,9,FALSE)</f>
        <v>1000</v>
      </c>
    </row>
    <row r="89" spans="2:6" x14ac:dyDescent="0.35">
      <c r="B89" s="19" t="str">
        <f>[1]SETUP!H54</f>
        <v>Spare Code</v>
      </c>
      <c r="D89" s="14"/>
      <c r="E89" s="20">
        <v>0</v>
      </c>
    </row>
    <row r="90" spans="2:6" x14ac:dyDescent="0.35">
      <c r="B90" s="19" t="str">
        <f>[1]SETUP!H55</f>
        <v>Spare Code</v>
      </c>
      <c r="D90" s="14"/>
      <c r="E90" s="20">
        <v>0</v>
      </c>
    </row>
    <row r="91" spans="2:6" x14ac:dyDescent="0.35">
      <c r="B91" s="21" t="str">
        <f>"Total "&amp;B87</f>
        <v>Total Events</v>
      </c>
      <c r="D91" s="14"/>
      <c r="E91" s="22">
        <f t="shared" ref="E91" si="7">SUM(E88:E90)</f>
        <v>1000</v>
      </c>
    </row>
    <row r="92" spans="2:6" x14ac:dyDescent="0.35">
      <c r="D92" s="14"/>
      <c r="F92" s="10"/>
    </row>
    <row r="93" spans="2:6" x14ac:dyDescent="0.35">
      <c r="B93" s="17" t="str">
        <f>[1]SETUP!H56</f>
        <v>Subscriptions</v>
      </c>
      <c r="D93" s="14"/>
      <c r="E93" s="18"/>
    </row>
    <row r="94" spans="2:6" x14ac:dyDescent="0.35">
      <c r="B94" s="19" t="str">
        <f>[1]SETUP!H57</f>
        <v>CHALC</v>
      </c>
      <c r="D94" s="14"/>
      <c r="E94" s="20">
        <f>VLOOKUP($B94,[1]SETUP!$H:$Q,9,FALSE)</f>
        <v>1700</v>
      </c>
    </row>
    <row r="95" spans="2:6" x14ac:dyDescent="0.35">
      <c r="B95" s="19" t="str">
        <f>[1]SETUP!H58</f>
        <v>Amazon</v>
      </c>
      <c r="D95" s="14"/>
      <c r="E95" s="20">
        <f>VLOOKUP($B95,[1]SETUP!$H:$Q,9,FALSE)</f>
        <v>95</v>
      </c>
    </row>
    <row r="96" spans="2:6" x14ac:dyDescent="0.35">
      <c r="B96" s="19" t="str">
        <f>[1]SETUP!H59</f>
        <v>Google Play</v>
      </c>
      <c r="D96" s="14"/>
      <c r="E96" s="13">
        <f>[1]SETUP!P59</f>
        <v>36.99</v>
      </c>
    </row>
    <row r="97" spans="2:6" x14ac:dyDescent="0.35">
      <c r="B97" s="21" t="str">
        <f>"Total "&amp;B93</f>
        <v>Total Subscriptions</v>
      </c>
      <c r="D97" s="14"/>
      <c r="E97" s="22">
        <f t="shared" ref="E97" si="8">SUM(E94:E96)</f>
        <v>1831.99</v>
      </c>
    </row>
    <row r="98" spans="2:6" x14ac:dyDescent="0.35">
      <c r="D98" s="14"/>
      <c r="F98" s="10"/>
    </row>
    <row r="99" spans="2:6" x14ac:dyDescent="0.35">
      <c r="B99" s="17" t="str">
        <f>[1]SETUP!H60</f>
        <v>S137</v>
      </c>
      <c r="D99" s="14"/>
      <c r="E99" s="18"/>
    </row>
    <row r="100" spans="2:6" x14ac:dyDescent="0.35">
      <c r="B100" s="19" t="str">
        <f>[1]SETUP!H61</f>
        <v>Grants</v>
      </c>
      <c r="D100" s="14"/>
      <c r="E100" s="20">
        <f>VLOOKUP($B100,[1]SETUP!$H:$Q,9,FALSE)</f>
        <v>3000</v>
      </c>
    </row>
    <row r="101" spans="2:6" x14ac:dyDescent="0.35">
      <c r="B101" s="19" t="str">
        <f>[1]SETUP!H62</f>
        <v>Spare Code</v>
      </c>
      <c r="D101" s="14"/>
      <c r="E101" s="20">
        <v>0</v>
      </c>
    </row>
    <row r="102" spans="2:6" x14ac:dyDescent="0.35">
      <c r="B102" s="19" t="str">
        <f>[1]SETUP!H63</f>
        <v>Spare Code</v>
      </c>
      <c r="D102" s="14"/>
      <c r="E102" s="20">
        <v>0</v>
      </c>
    </row>
    <row r="103" spans="2:6" x14ac:dyDescent="0.35">
      <c r="B103" s="21" t="str">
        <f>"Total "&amp;B99</f>
        <v>Total S137</v>
      </c>
      <c r="D103" s="14"/>
      <c r="E103" s="22">
        <f t="shared" ref="E103" si="9">SUM(E100:E102)</f>
        <v>3000</v>
      </c>
    </row>
    <row r="104" spans="2:6" x14ac:dyDescent="0.35">
      <c r="D104" s="14"/>
      <c r="F104" s="10"/>
    </row>
    <row r="105" spans="2:6" x14ac:dyDescent="0.35">
      <c r="B105" s="15" t="s">
        <v>5</v>
      </c>
      <c r="D105" s="14"/>
      <c r="E105" s="16">
        <f>SUM(E43,E53,E63,E69,E91,E97,E103,E85,E74)</f>
        <v>200247.99</v>
      </c>
      <c r="F105" s="10"/>
    </row>
    <row r="106" spans="2:6" x14ac:dyDescent="0.35">
      <c r="B106" s="6"/>
      <c r="D106" s="14"/>
      <c r="E106" s="26"/>
    </row>
  </sheetData>
  <mergeCells count="2">
    <mergeCell ref="B5:B6"/>
    <mergeCell ref="B25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Barnton Parish Council BPC</dc:creator>
  <cp:lastModifiedBy>Barnton Parish Council BPC</cp:lastModifiedBy>
  <dcterms:created xsi:type="dcterms:W3CDTF">2026-04-01T11:54:24Z</dcterms:created>
  <dcterms:modified xsi:type="dcterms:W3CDTF">2026-04-01T11:56:44Z</dcterms:modified>
</cp:coreProperties>
</file>